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ispfs01\homovi\ikresic\Desktop\"/>
    </mc:Choice>
  </mc:AlternateContent>
  <workbookProtection workbookPassword="DE31" lockStructure="1"/>
  <bookViews>
    <workbookView xWindow="0" yWindow="0" windowWidth="28800" windowHeight="12330" tabRatio="706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J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J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J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J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J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J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J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J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J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J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J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J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J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J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J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J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J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J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J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J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J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J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J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J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J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J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J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J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J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J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J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J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J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J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J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J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J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J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J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J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J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J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J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J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J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J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J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J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J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J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J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J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J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J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J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J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J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J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J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J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J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J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J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J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J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J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J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J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J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J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J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J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J10" i="14"/>
  <c r="F10" i="14"/>
  <c r="V8" i="14"/>
  <c r="U8" i="14"/>
  <c r="T8" i="14"/>
  <c r="S8" i="14"/>
  <c r="R8" i="14"/>
  <c r="Q8" i="14"/>
  <c r="P8" i="14"/>
  <c r="O8" i="14"/>
  <c r="N8" i="14"/>
  <c r="M8" i="14"/>
  <c r="K8" i="14"/>
  <c r="J8" i="14"/>
  <c r="F8" i="14"/>
  <c r="V7" i="14"/>
  <c r="U7" i="14"/>
  <c r="T7" i="14"/>
  <c r="S7" i="14"/>
  <c r="R7" i="14"/>
  <c r="Q7" i="14"/>
  <c r="P7" i="14"/>
  <c r="O7" i="14"/>
  <c r="N7" i="14"/>
  <c r="M7" i="14"/>
  <c r="K7" i="14"/>
  <c r="J7" i="14"/>
  <c r="F7" i="14"/>
  <c r="V6" i="14"/>
  <c r="U6" i="14"/>
  <c r="T6" i="14"/>
  <c r="S6" i="14"/>
  <c r="R6" i="14"/>
  <c r="Q6" i="14"/>
  <c r="P6" i="14"/>
  <c r="O6" i="14"/>
  <c r="N6" i="14"/>
  <c r="M6" i="14"/>
  <c r="K6" i="14"/>
  <c r="J6" i="14"/>
  <c r="F6" i="14"/>
  <c r="U106" i="14" l="1"/>
  <c r="K92" i="14"/>
  <c r="N92" i="14"/>
  <c r="T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K100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S38" i="13"/>
  <c r="Q38" i="13"/>
  <c r="M38" i="13"/>
  <c r="K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K120" i="13"/>
  <c r="V38" i="13"/>
  <c r="T38" i="13"/>
  <c r="R38" i="13"/>
  <c r="P38" i="13"/>
  <c r="N38" i="13"/>
  <c r="J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F122" i="13"/>
  <c r="W81" i="13"/>
  <c r="S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S52" i="13"/>
  <c r="P52" i="13"/>
  <c r="N52" i="13"/>
  <c r="L52" i="13"/>
  <c r="J52" i="13"/>
  <c r="H52" i="13"/>
  <c r="F52" i="13"/>
  <c r="W39" i="13"/>
  <c r="U39" i="13"/>
  <c r="S39" i="13"/>
  <c r="P39" i="13"/>
  <c r="N39" i="13"/>
  <c r="L39" i="13"/>
  <c r="J39" i="13"/>
  <c r="H39" i="13"/>
  <c r="F39" i="13"/>
  <c r="W37" i="13"/>
  <c r="U37" i="13"/>
  <c r="W121" i="13"/>
  <c r="U121" i="13"/>
  <c r="S121" i="13"/>
  <c r="P121" i="13"/>
  <c r="N121" i="13"/>
  <c r="L121" i="13"/>
  <c r="J121" i="13"/>
  <c r="H121" i="13"/>
  <c r="F121" i="13"/>
  <c r="W119" i="13"/>
  <c r="U119" i="13"/>
  <c r="S119" i="13"/>
  <c r="P119" i="13"/>
  <c r="N119" i="13"/>
  <c r="L119" i="13"/>
  <c r="J119" i="13"/>
  <c r="H119" i="13"/>
  <c r="F119" i="13"/>
  <c r="W118" i="13"/>
  <c r="U118" i="13"/>
  <c r="S118" i="13"/>
  <c r="P118" i="13"/>
  <c r="N118" i="13"/>
  <c r="L118" i="13"/>
  <c r="J118" i="13"/>
  <c r="H118" i="13"/>
  <c r="F118" i="13"/>
  <c r="W93" i="13"/>
  <c r="U93" i="13"/>
  <c r="S93" i="13"/>
  <c r="P93" i="13"/>
  <c r="N93" i="13"/>
  <c r="L93" i="13"/>
  <c r="J93" i="13"/>
  <c r="H93" i="13"/>
  <c r="F93" i="13"/>
  <c r="W80" i="13"/>
  <c r="U80" i="13"/>
  <c r="S80" i="13"/>
  <c r="P80" i="13"/>
  <c r="N80" i="13"/>
  <c r="L80" i="13"/>
  <c r="J80" i="13"/>
  <c r="H80" i="13"/>
  <c r="F80" i="13"/>
  <c r="W78" i="13"/>
  <c r="U78" i="13"/>
  <c r="S78" i="13"/>
  <c r="P78" i="13"/>
  <c r="N78" i="13"/>
  <c r="L78" i="13"/>
  <c r="J78" i="13"/>
  <c r="H78" i="13"/>
  <c r="F78" i="13"/>
  <c r="W77" i="13"/>
  <c r="U77" i="13"/>
  <c r="S77" i="13"/>
  <c r="P77" i="13"/>
  <c r="N77" i="13"/>
  <c r="L77" i="13"/>
  <c r="J77" i="13"/>
  <c r="H77" i="13"/>
  <c r="F77" i="13"/>
  <c r="T52" i="13"/>
  <c r="Q52" i="13"/>
  <c r="M52" i="13"/>
  <c r="K52" i="13"/>
  <c r="T39" i="13"/>
  <c r="Q39" i="13"/>
  <c r="M39" i="13"/>
  <c r="K39" i="13"/>
  <c r="S37" i="13"/>
  <c r="P37" i="13"/>
  <c r="N37" i="13"/>
  <c r="L37" i="13"/>
  <c r="J37" i="13"/>
  <c r="H37" i="13"/>
  <c r="F37" i="13"/>
  <c r="W36" i="13"/>
  <c r="U36" i="13"/>
  <c r="S36" i="13"/>
  <c r="P36" i="13"/>
  <c r="N36" i="13"/>
  <c r="L36" i="13"/>
  <c r="J36" i="13"/>
  <c r="H36" i="13"/>
  <c r="F36" i="13"/>
  <c r="W11" i="13"/>
  <c r="U11" i="13"/>
  <c r="S11" i="13"/>
  <c r="P11" i="13"/>
  <c r="N11" i="13"/>
  <c r="L11" i="13"/>
  <c r="J11" i="13"/>
  <c r="H11" i="13"/>
  <c r="F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120" i="13" l="1"/>
  <c r="I122" i="13"/>
  <c r="I81" i="13"/>
  <c r="I93" i="13"/>
  <c r="I39" i="13"/>
  <c r="I11" i="13"/>
  <c r="I121" i="13"/>
  <c r="I80" i="13"/>
  <c r="I119" i="13"/>
  <c r="I78" i="13"/>
  <c r="I37" i="13"/>
  <c r="I38" i="13"/>
  <c r="I79" i="13"/>
  <c r="I118" i="13"/>
  <c r="I77" i="13"/>
  <c r="I52" i="13"/>
  <c r="I36" i="13"/>
  <c r="G38" i="13"/>
  <c r="G52" i="13"/>
  <c r="G81" i="13"/>
  <c r="G119" i="13"/>
  <c r="G93" i="13"/>
  <c r="G78" i="13"/>
  <c r="G37" i="13"/>
  <c r="G11" i="13"/>
  <c r="G120" i="13"/>
  <c r="G122" i="13"/>
  <c r="G39" i="13"/>
  <c r="G79" i="13"/>
  <c r="G121" i="13"/>
  <c r="G118" i="13"/>
  <c r="G80" i="13"/>
  <c r="G77" i="13"/>
  <c r="G36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D122" i="13" s="1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38" i="13" l="1"/>
  <c r="D120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6" i="14" s="1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12" i="14"/>
  <c r="G7" i="14"/>
  <c r="G66" i="14"/>
  <c r="G61" i="14"/>
  <c r="G55" i="14"/>
  <c r="G48" i="14"/>
  <c r="G44" i="14"/>
  <c r="G37" i="14"/>
  <c r="G32" i="14"/>
  <c r="G27" i="14"/>
  <c r="G22" i="14"/>
  <c r="G1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D108" i="14" s="1"/>
  <c r="W105" i="14"/>
  <c r="W103" i="14"/>
  <c r="D103" i="14" s="1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D57" i="14" s="1"/>
  <c r="W52" i="14"/>
  <c r="W51" i="14" s="1"/>
  <c r="W46" i="14"/>
  <c r="D46" i="14" s="1"/>
  <c r="W41" i="14"/>
  <c r="W35" i="14"/>
  <c r="D35" i="14" s="1"/>
  <c r="W29" i="14"/>
  <c r="D29" i="14" s="1"/>
  <c r="W25" i="14"/>
  <c r="D25" i="14" s="1"/>
  <c r="W20" i="14"/>
  <c r="D20" i="14" s="1"/>
  <c r="W14" i="14"/>
  <c r="W10" i="14"/>
  <c r="W6" i="14"/>
  <c r="W65" i="14"/>
  <c r="D65" i="14" s="1"/>
  <c r="W60" i="14"/>
  <c r="D60" i="14" s="1"/>
  <c r="W54" i="14"/>
  <c r="W47" i="14"/>
  <c r="D47" i="14" s="1"/>
  <c r="W43" i="14"/>
  <c r="D43" i="14" s="1"/>
  <c r="W36" i="14"/>
  <c r="D36" i="14" s="1"/>
  <c r="W31" i="14"/>
  <c r="W26" i="14"/>
  <c r="D26" i="14" s="1"/>
  <c r="W21" i="14"/>
  <c r="W16" i="14"/>
  <c r="D16" i="14" s="1"/>
  <c r="W11" i="14"/>
  <c r="W66" i="14"/>
  <c r="W61" i="14"/>
  <c r="W55" i="14"/>
  <c r="D55" i="14" s="1"/>
  <c r="W48" i="14"/>
  <c r="D48" i="14" s="1"/>
  <c r="W44" i="14"/>
  <c r="W37" i="14"/>
  <c r="D37" i="14" s="1"/>
  <c r="W32" i="14"/>
  <c r="D32" i="14" s="1"/>
  <c r="W27" i="14"/>
  <c r="D27" i="14" s="1"/>
  <c r="W22" i="14"/>
  <c r="W17" i="14"/>
  <c r="D17" i="14" s="1"/>
  <c r="W12" i="14"/>
  <c r="W7" i="14"/>
  <c r="W67" i="14"/>
  <c r="D67" i="14" s="1"/>
  <c r="W62" i="14"/>
  <c r="D62" i="14" s="1"/>
  <c r="W56" i="14"/>
  <c r="D56" i="14" s="1"/>
  <c r="W50" i="14"/>
  <c r="W49" i="14" s="1"/>
  <c r="W45" i="14"/>
  <c r="D45" i="14" s="1"/>
  <c r="W40" i="14"/>
  <c r="W39" i="14" s="1"/>
  <c r="W34" i="14"/>
  <c r="W28" i="14"/>
  <c r="D28" i="14" s="1"/>
  <c r="W24" i="14"/>
  <c r="W18" i="14"/>
  <c r="D18" i="14" s="1"/>
  <c r="W13" i="14"/>
  <c r="W8" i="14"/>
  <c r="L86" i="14"/>
  <c r="L72" i="14"/>
  <c r="D61" i="14"/>
  <c r="L51" i="14"/>
  <c r="N86" i="14"/>
  <c r="D41" i="14"/>
  <c r="D85" i="14"/>
  <c r="D21" i="14"/>
  <c r="D6" i="14"/>
  <c r="D75" i="14" l="1"/>
  <c r="I92" i="14"/>
  <c r="I59" i="14"/>
  <c r="I100" i="14"/>
  <c r="I86" i="14"/>
  <c r="E42" i="14"/>
  <c r="G9" i="14"/>
  <c r="D31" i="14"/>
  <c r="D54" i="14"/>
  <c r="D22" i="14"/>
  <c r="D44" i="14"/>
  <c r="D66" i="14"/>
  <c r="E33" i="14"/>
  <c r="D102" i="14"/>
  <c r="E106" i="14"/>
  <c r="W106" i="14"/>
  <c r="G92" i="14"/>
  <c r="G106" i="14"/>
  <c r="G100" i="14"/>
  <c r="G86" i="14"/>
  <c r="G59" i="14"/>
  <c r="D8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<sst xmlns="http://schemas.openxmlformats.org/spreadsheetml/2006/main" count="4965" uniqueCount="2340">
  <si>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</si>
  <si>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</si>
  <si>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</si>
  <si>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</si>
  <si>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</si>
  <si>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</si>
  <si>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</si>
  <si>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</si>
  <si>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</si>
  <si>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</si>
  <si>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</si>
  <si>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</si>
  <si>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</si>
  <si>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</si>
  <si>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</si>
  <si>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</si>
  <si>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</si>
  <si>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</si>
  <si>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</si>
  <si>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</si>
  <si>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</si>
  <si>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</si>
  <si>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</si>
  <si>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</si>
  <si>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</si>
  <si>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</si>
  <si>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</si>
  <si>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</si>
  <si>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</si>
  <si>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</si>
  <si>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</si>
  <si>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</si>
  <si>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</si>
  <si>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</si>
  <si>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</si>
  <si>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</si>
  <si>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</si>
  <si>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</si>
  <si>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</si>
  <si>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</si>
  <si>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</si>
  <si>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</si>
  <si>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</si>
  <si>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</si>
  <si>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</si>
  <si>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</si>
  <si>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</si>
  <si>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</si>
  <si>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</si>
  <si>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</si>
  <si>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</si>
  <si>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</si>
  <si>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</si>
  <si>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</si>
  <si>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</si>
  <si>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</si>
  <si>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</si>
  <si>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</si>
  <si>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</si>
  <si>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</si>
  <si>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</si>
  <si>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</si>
  <si>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</si>
  <si>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</si>
  <si>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</si>
  <si>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</si>
  <si>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</si>
  <si>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</si>
  <si>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</si>
  <si>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</si>
  <si>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</si>
  <si>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</si>
  <si>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</si>
  <si>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</si>
  <si>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</si>
  <si>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</si>
  <si>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</si>
  <si>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</si>
  <si>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</si>
  <si>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</si>
  <si>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</si>
  <si>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</si>
  <si>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</si>
  <si>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</si>
  <si>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</si>
  <si>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</si>
  <si>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</si>
  <si>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</si>
  <si>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</si>
  <si>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</si>
  <si>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</si>
  <si>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</si>
  <si>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</si>
  <si>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</si>
  <si>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</si>
  <si>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</si>
  <si>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</si>
  <si>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</si>
  <si>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</si>
  <si>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</si>
  <si>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</si>
  <si>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</si>
  <si>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</si>
  <si>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</si>
  <si>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</si>
  <si>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</si>
  <si>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</si>
  <si>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</si>
  <si>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</si>
  <si>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</si>
  <si>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</si>
  <si>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</si>
  <si>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</si>
  <si>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</si>
  <si>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</si>
  <si>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</si>
  <si>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</si>
  <si>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</si>
  <si>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</si>
  <si>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</si>
  <si>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</si>
  <si>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</si>
  <si>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</si>
  <si>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</si>
  <si>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</si>
  <si>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</si>
  <si>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</si>
  <si>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</si>
  <si>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</si>
  <si>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</si>
  <si>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</si>
  <si>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</si>
  <si>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</si>
  <si>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</si>
  <si>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</si>
  <si>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</si>
  <si>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</si>
  <si>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</si>
  <si>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</si>
  <si>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</si>
  <si>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</si>
  <si>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</si>
  <si>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</si>
  <si>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</si>
  <si>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</si>
  <si>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</si>
  <si>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</si>
  <si>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</si>
  <si>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</si>
  <si>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</si>
  <si>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</si>
  <si>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</si>
  <si>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</si>
  <si>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</si>
  <si>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</si>
  <si>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</si>
  <si>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</si>
  <si>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</si>
  <si>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</si>
  <si>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</si>
  <si>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</si>
  <si>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</si>
  <si>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</si>
  <si>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</si>
  <si>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</si>
  <si>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</si>
  <si>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</si>
  <si>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</si>
  <si>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</si>
  <si>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</si>
  <si>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</si>
  <si>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</si>
  <si>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</si>
  <si>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</si>
  <si>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</si>
  <si>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</si>
  <si>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</si>
  <si>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</si>
  <si>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</si>
  <si>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</si>
  <si>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</si>
  <si>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</si>
  <si>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</si>
  <si>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</si>
  <si>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</si>
  <si>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</si>
  <si>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</si>
  <si>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</si>
  <si>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</si>
  <si>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</si>
  <si>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</si>
  <si>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</si>
  <si>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</si>
  <si>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</si>
  <si>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</si>
  <si>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</si>
  <si>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</si>
  <si>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</si>
  <si>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</si>
  <si>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</si>
  <si>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</si>
  <si>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</si>
  <si>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</si>
  <si>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</si>
  <si>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</si>
  <si>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</si>
  <si>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</si>
  <si>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</si>
  <si>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</si>
  <si>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</si>
  <si>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</si>
  <si>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</si>
  <si>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</si>
  <si>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</si>
  <si>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</si>
  <si>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</si>
  <si>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</si>
  <si>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</si>
  <si>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</si>
  <si>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</si>
  <si>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</si>
  <si>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</si>
  <si>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</si>
  <si>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</si>
  <si>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</si>
  <si>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</si>
  <si>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</si>
  <si>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</si>
  <si>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</si>
  <si>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</si>
  <si>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</si>
  <si>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</si>
  <si>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</si>
  <si>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</si>
  <si>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</si>
  <si>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</si>
  <si>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</si>
  <si>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</si>
  <si>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</si>
  <si>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</si>
  <si>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</si>
  <si>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</si>
  <si>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</si>
  <si>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</si>
  <si>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</si>
  <si>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</si>
  <si>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</si>
  <si>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</si>
  <si>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</si>
  <si>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</si>
  <si>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</si>
  <si>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</si>
  <si>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</si>
  <si>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</si>
  <si>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</si>
  <si>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</si>
  <si>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</si>
  <si>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</si>
  <si>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</si>
  <si>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</si>
  <si>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</si>
  <si>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</si>
  <si>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</si>
  <si>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</si>
  <si>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</si>
  <si>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</si>
  <si>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</si>
  <si>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</si>
  <si>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</si>
  <si>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</si>
  <si>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</si>
  <si>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</si>
  <si>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</si>
  <si>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</si>
  <si>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</si>
  <si>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</si>
  <si>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</si>
  <si>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</si>
  <si>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</si>
  <si>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</si>
  <si>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</si>
  <si>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</si>
  <si>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</si>
  <si>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</si>
  <si>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</si>
  <si>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</si>
  <si>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</si>
  <si>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</si>
  <si>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</si>
  <si>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</si>
  <si>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</si>
  <si>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</si>
  <si>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</si>
  <si>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</si>
  <si>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</si>
  <si>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</si>
  <si>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</si>
  <si>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</si>
  <si>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</si>
  <si>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</si>
  <si>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</si>
  <si>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</si>
  <si>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</si>
  <si>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</si>
  <si>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</si>
  <si>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</si>
  <si>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</si>
  <si>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</si>
  <si>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</si>
  <si>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</si>
  <si>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</si>
  <si>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</si>
  <si>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</si>
  <si>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</si>
  <si>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</si>
  <si>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</si>
  <si>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</si>
  <si>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</si>
  <si>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</si>
  <si>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</si>
  <si>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</si>
  <si>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</si>
  <si>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</si>
  <si>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</si>
  <si>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</si>
  <si>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</si>
  <si>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</si>
  <si>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</si>
  <si>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</si>
  <si>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</si>
  <si>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</si>
  <si>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</si>
  <si>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</si>
  <si>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</si>
  <si>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</si>
  <si>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</si>
  <si>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</si>
  <si>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</si>
  <si>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</si>
  <si>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</si>
  <si>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</si>
  <si>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</si>
  <si>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</si>
  <si>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</si>
  <si>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</si>
  <si>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</si>
  <si>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</si>
  <si>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</si>
  <si>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</si>
  <si>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</si>
  <si>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</si>
  <si>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</si>
  <si>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</si>
  <si>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</si>
  <si>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</si>
  <si>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</si>
  <si>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</si>
  <si>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</si>
  <si>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</si>
  <si>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</si>
  <si>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</si>
  <si>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</si>
  <si>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</si>
  <si>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</si>
  <si>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</si>
  <si>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</si>
  <si>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</si>
  <si>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</si>
  <si>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</si>
  <si>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</si>
  <si>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</si>
  <si>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</si>
  <si>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</si>
  <si>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</si>
  <si>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</si>
  <si>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</si>
  <si>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</si>
  <si>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</si>
  <si>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</si>
  <si>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</si>
  <si>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</si>
  <si>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</si>
  <si>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</si>
  <si>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</si>
  <si>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</si>
  <si>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</si>
  <si>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</si>
  <si>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</si>
  <si>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</si>
  <si>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</si>
  <si>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</si>
  <si>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</si>
  <si>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</si>
  <si>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</si>
  <si>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</si>
  <si>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</si>
  <si>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</si>
  <si>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</si>
  <si>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</si>
  <si>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</si>
  <si>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</si>
  <si>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</si>
  <si>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</si>
  <si>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</si>
  <si>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</si>
  <si>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</si>
  <si>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</si>
  <si>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</si>
  <si>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</si>
  <si>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</si>
  <si>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</si>
  <si>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</si>
  <si>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</si>
  <si>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</si>
  <si>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</si>
  <si>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</si>
  <si>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</si>
  <si>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</si>
  <si>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</si>
  <si>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</si>
  <si>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</si>
  <si>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</si>
  <si>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</si>
  <si>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</si>
  <si>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</si>
  <si>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</si>
  <si>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</si>
  <si>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</si>
  <si>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</si>
  <si>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</si>
  <si>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</si>
  <si>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</si>
  <si>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</si>
  <si>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</si>
  <si>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</si>
  <si>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</si>
  <si>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</si>
  <si>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</si>
  <si>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</si>
  <si>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</si>
  <si>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</si>
  <si>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</si>
  <si>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</si>
  <si>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</si>
  <si>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</si>
  <si>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</si>
  <si>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</si>
  <si>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</si>
  <si>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</si>
  <si>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</si>
  <si>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</si>
  <si>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</si>
  <si>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</si>
  <si>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</si>
  <si>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</si>
  <si>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</si>
  <si>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</si>
  <si>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</si>
  <si>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</si>
  <si>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</si>
  <si>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</si>
  <si>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</si>
  <si>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</si>
  <si>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</si>
  <si>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</si>
  <si>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</si>
  <si>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</si>
  <si>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</si>
  <si>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</si>
  <si>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</si>
  <si>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</si>
  <si>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</si>
  <si>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</si>
  <si>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</si>
  <si>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</si>
  <si>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</si>
  <si>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</si>
  <si>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</si>
  <si>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</si>
  <si>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</si>
  <si>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</si>
  <si>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</si>
  <si>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</si>
  <si>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</si>
  <si>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</si>
  <si>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</si>
  <si>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</si>
  <si>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</si>
  <si>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</si>
  <si>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</si>
  <si>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</si>
  <si>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</si>
  <si>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</si>
  <si>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</si>
  <si>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</si>
  <si>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</si>
  <si>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</si>
  <si>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</si>
  <si>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</si>
  <si>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</si>
  <si>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</si>
  <si>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</si>
  <si>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</si>
  <si>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</si>
  <si>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</si>
  <si>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</si>
  <si>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</si>
  <si>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</si>
  <si>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</si>
  <si>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</si>
  <si>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</si>
  <si>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</si>
  <si>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</si>
  <si>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</si>
  <si>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</si>
  <si>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</si>
  <si>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</si>
  <si>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</si>
  <si>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</si>
  <si>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</si>
  <si>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</si>
  <si>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</si>
  <si>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</si>
  <si>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</si>
  <si>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</si>
  <si>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</si>
  <si>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</si>
  <si>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</si>
  <si>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</si>
  <si>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</si>
  <si>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</si>
  <si>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</si>
  <si>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</si>
  <si>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</si>
  <si>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</si>
  <si>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</si>
  <si>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</si>
  <si>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</si>
  <si>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</si>
  <si>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</si>
  <si>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</si>
  <si>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</si>
  <si>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</si>
  <si>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</si>
  <si>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</si>
  <si>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</si>
  <si>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</si>
  <si>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</si>
  <si>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</si>
  <si>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</si>
  <si>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</si>
  <si>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</si>
  <si>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</si>
  <si>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</si>
  <si>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</si>
  <si>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</si>
  <si>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</si>
  <si>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</si>
  <si>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</si>
  <si>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</si>
  <si>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</si>
  <si>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</si>
  <si>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</si>
  <si>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</si>
  <si>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</si>
  <si>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</si>
  <si>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</si>
  <si>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</si>
  <si>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</si>
  <si>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</si>
  <si>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</si>
  <si>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</si>
  <si>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</si>
  <si>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</si>
  <si>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</si>
  <si>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</si>
  <si>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</si>
  <si>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</si>
  <si>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</si>
  <si>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</si>
  <si>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</si>
  <si>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</si>
  <si>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</si>
  <si>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</si>
  <si>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</si>
  <si>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</si>
  <si>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</si>
  <si>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</si>
  <si>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</si>
  <si>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</si>
  <si>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</si>
  <si>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</si>
  <si>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</si>
  <si>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</si>
  <si>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</si>
  <si>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</si>
  <si>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</si>
  <si>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</si>
  <si>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</si>
  <si>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</si>
  <si>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</si>
  <si>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</si>
  <si>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</si>
  <si>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</si>
  <si>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</si>
  <si>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</si>
  <si>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</si>
  <si>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</si>
  <si>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</si>
  <si>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</si>
  <si>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</si>
  <si>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</si>
  <si>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</si>
  <si>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</si>
  <si>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</si>
  <si>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</si>
  <si>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</si>
  <si>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</si>
  <si>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</si>
  <si>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</si>
  <si>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</si>
  <si>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</si>
  <si>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</si>
  <si>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</si>
  <si>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</si>
  <si>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</si>
  <si>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</si>
  <si>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</si>
  <si>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</si>
  <si>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</si>
  <si>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</si>
  <si>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</si>
  <si>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</si>
  <si>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</si>
  <si>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</si>
  <si>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</si>
  <si>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</si>
  <si>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</si>
  <si>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</si>
  <si>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</si>
  <si>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</si>
  <si>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</si>
  <si>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</si>
  <si>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</si>
  <si>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</si>
  <si>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</si>
  <si>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</si>
  <si>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</si>
  <si>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</si>
  <si>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</si>
  <si>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</si>
  <si>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</si>
  <si>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</si>
  <si>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</si>
  <si>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</si>
  <si>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</si>
  <si>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</si>
  <si>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</si>
  <si>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</si>
  <si>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</si>
  <si>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</si>
  <si>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</si>
  <si>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</si>
  <si>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</si>
  <si>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</si>
  <si>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</si>
  <si>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</si>
  <si>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</si>
  <si>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</si>
  <si>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</si>
  <si>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</si>
  <si>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</si>
  <si>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</si>
  <si>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</si>
  <si>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</si>
  <si>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</si>
  <si>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</si>
  <si>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</si>
  <si>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</si>
  <si>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</si>
  <si>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</si>
  <si>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</si>
  <si>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</si>
  <si>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</si>
  <si>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</si>
  <si>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</si>
  <si>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</si>
  <si>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</si>
  <si>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</si>
  <si>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</si>
  <si>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</si>
  <si>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</si>
  <si>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</si>
  <si>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</si>
  <si>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</si>
  <si>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</si>
  <si>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</si>
  <si>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</si>
  <si>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</si>
  <si>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</si>
  <si>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</si>
  <si>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</si>
  <si>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</si>
  <si>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</si>
  <si>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</si>
  <si>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</si>
  <si>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</si>
  <si>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</si>
  <si>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</si>
  <si>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</si>
  <si>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</si>
  <si>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</si>
  <si>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</si>
  <si>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</si>
  <si>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</si>
  <si>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</si>
  <si>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</si>
  <si>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</si>
  <si>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</si>
  <si>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</si>
  <si>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</si>
  <si>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</si>
  <si>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</si>
  <si>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</si>
  <si>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</si>
  <si>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</si>
  <si>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</si>
  <si>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</si>
  <si>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</si>
  <si>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</si>
  <si>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</si>
  <si>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</si>
  <si>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</si>
  <si>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</si>
  <si>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</si>
  <si>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</si>
  <si>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</si>
  <si>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</si>
  <si>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</si>
  <si>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</si>
  <si>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</si>
  <si>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</si>
  <si>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</si>
  <si>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</si>
  <si>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</si>
  <si>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</si>
  <si>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</si>
  <si>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</si>
  <si>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</si>
  <si>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</si>
  <si>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</si>
  <si>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</si>
  <si>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</si>
  <si>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</si>
  <si>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</si>
  <si>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</si>
  <si>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</si>
  <si>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</si>
  <si>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</si>
  <si>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</si>
  <si>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</si>
  <si>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</si>
  <si>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</si>
  <si>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</si>
  <si>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</si>
  <si>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</si>
  <si>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</si>
  <si>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</si>
  <si>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</si>
  <si>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</si>
  <si>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</si>
  <si>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</si>
  <si>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</si>
  <si>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</si>
  <si>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</si>
  <si>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</si>
  <si>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</si>
  <si>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</si>
  <si>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</si>
  <si>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</si>
  <si>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</si>
  <si>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</si>
  <si>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</si>
  <si>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</si>
  <si>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</si>
  <si>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</si>
  <si>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</si>
  <si>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</si>
  <si>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</si>
  <si>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</si>
  <si>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</si>
  <si>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</si>
  <si>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</si>
  <si>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</si>
  <si>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</si>
  <si>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</si>
  <si>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</si>
  <si>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</si>
  <si>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</si>
  <si>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</si>
  <si>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</si>
  <si>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</si>
  <si>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</si>
  <si>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</si>
  <si>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</si>
  <si>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</si>
  <si>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</si>
  <si>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</si>
  <si>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</si>
  <si>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</si>
  <si>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</si>
  <si>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</si>
  <si>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</si>
  <si>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</si>
  <si>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</si>
  <si>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</si>
  <si>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</si>
  <si>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</si>
  <si>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</si>
  <si>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</si>
  <si>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</si>
  <si>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</si>
  <si>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</si>
  <si>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</si>
  <si>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</si>
  <si>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</si>
  <si>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</si>
  <si>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</si>
  <si>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</si>
  <si>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</si>
  <si>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</si>
  <si>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</si>
  <si>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</si>
  <si>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</si>
  <si>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</si>
  <si>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</si>
  <si>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</si>
  <si>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</si>
  <si>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</si>
  <si>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</si>
  <si>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</si>
  <si>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</si>
  <si>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</si>
  <si>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</si>
  <si>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</si>
  <si>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</si>
  <si>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</si>
  <si>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</si>
  <si>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</si>
  <si>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</si>
  <si>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</si>
  <si>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</si>
  <si>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</si>
  <si>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</si>
  <si>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</si>
  <si>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</si>
  <si>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</si>
  <si>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</si>
  <si>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</si>
  <si>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</si>
  <si>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</si>
  <si>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</si>
  <si>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</si>
  <si>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</si>
  <si>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</si>
  <si>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</si>
  <si>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</si>
  <si>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</si>
  <si>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</si>
  <si>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</si>
  <si>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</si>
  <si>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</si>
  <si>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</si>
  <si>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</si>
  <si>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</si>
  <si>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</si>
  <si>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</si>
  <si>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</si>
  <si>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</si>
  <si>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</si>
  <si>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</si>
  <si>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</si>
  <si>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</si>
  <si>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</si>
  <si>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</si>
  <si>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</si>
  <si>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</si>
  <si>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</si>
  <si>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</si>
  <si>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</si>
  <si>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</si>
  <si>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</si>
  <si>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</si>
  <si>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</si>
  <si>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</si>
  <si>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</si>
  <si>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</si>
  <si>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</si>
  <si>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</si>
  <si>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</si>
  <si>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</si>
  <si>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</si>
  <si>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</si>
  <si>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</si>
  <si>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</si>
  <si>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</si>
  <si>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</si>
  <si>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</si>
  <si>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</si>
  <si>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</si>
  <si>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</si>
  <si>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</si>
  <si>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</si>
  <si>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</si>
  <si>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</si>
  <si>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</si>
  <si>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</si>
  <si>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</si>
  <si>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</si>
  <si>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</si>
  <si>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</si>
  <si>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</si>
  <si>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</si>
  <si>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</si>
  <si>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</si>
  <si>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</si>
  <si>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</si>
  <si>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</si>
  <si>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</si>
  <si>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</si>
  <si>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</si>
  <si>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</si>
  <si>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</si>
  <si>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</si>
  <si>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</si>
  <si>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</si>
  <si>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</si>
  <si>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</si>
  <si>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</si>
  <si>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</si>
  <si>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</si>
  <si>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</si>
  <si>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</si>
  <si>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</si>
  <si>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</si>
  <si>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</si>
  <si>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</si>
  <si>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</si>
  <si>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</si>
  <si>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</si>
  <si>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</si>
  <si>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</si>
  <si>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</si>
  <si>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</si>
  <si>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</si>
  <si>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</si>
  <si>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</si>
  <si>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</si>
  <si>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</si>
  <si>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</si>
  <si>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</si>
  <si>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</si>
  <si>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</si>
  <si>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</si>
  <si>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</si>
  <si>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</si>
  <si>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</si>
  <si>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</si>
  <si>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</si>
  <si>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</si>
  <si>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</si>
  <si>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</si>
  <si>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</si>
  <si>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</si>
  <si>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</si>
  <si>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</si>
  <si>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</si>
  <si>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</si>
  <si>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</si>
  <si>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</si>
  <si>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</si>
  <si>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</si>
  <si>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</si>
  <si>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</si>
  <si>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</si>
  <si>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</si>
  <si>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</si>
  <si>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</si>
  <si>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</si>
  <si>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</si>
  <si>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</si>
  <si>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</si>
  <si>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</si>
  <si>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</si>
  <si>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</si>
  <si>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</si>
  <si>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</si>
  <si>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</si>
  <si>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</si>
  <si>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</si>
  <si>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</si>
  <si>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</si>
  <si>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</si>
  <si>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</si>
  <si>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</si>
  <si>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</si>
  <si>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</si>
  <si>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</si>
  <si>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</si>
  <si>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</si>
  <si>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</si>
  <si>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</si>
  <si>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</si>
  <si>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</si>
  <si>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</si>
  <si>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</si>
  <si>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</si>
  <si>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</si>
  <si>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</si>
  <si>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</si>
  <si>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</si>
  <si>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</si>
  <si>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</si>
  <si>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</si>
  <si>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</si>
  <si>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</si>
  <si>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</si>
  <si>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</si>
  <si>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</si>
  <si>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</si>
  <si>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</si>
  <si>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</si>
  <si>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</si>
  <si>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</si>
  <si>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</si>
  <si>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</si>
  <si>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</si>
  <si>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</si>
  <si>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</si>
  <si>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</si>
  <si>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</si>
  <si>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</si>
  <si>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</si>
  <si>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</si>
  <si>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</si>
  <si>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</si>
  <si>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</si>
  <si>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</si>
  <si>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</si>
  <si>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</si>
  <si>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</si>
  <si>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</si>
  <si>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</si>
  <si>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</si>
  <si>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</si>
  <si>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</si>
  <si>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</si>
  <si>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</si>
  <si>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</si>
  <si>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</si>
  <si>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</si>
  <si>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</si>
  <si>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</si>
  <si>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</si>
  <si>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</si>
  <si>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</si>
  <si>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</si>
  <si>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</si>
  <si>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</si>
  <si>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</si>
  <si>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</si>
  <si>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</si>
  <si>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</si>
  <si>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</si>
  <si>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</si>
  <si>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</si>
  <si>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</si>
  <si>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</si>
  <si>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</si>
  <si>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</si>
  <si>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</si>
  <si>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</si>
  <si>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</si>
  <si>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</si>
  <si>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</si>
  <si>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</si>
  <si>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</si>
  <si>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</si>
  <si>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</si>
  <si>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</si>
  <si>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</si>
  <si>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</si>
  <si>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</si>
  <si>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</si>
  <si>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</si>
  <si>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</si>
  <si>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</si>
  <si>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</si>
  <si>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</si>
  <si>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</si>
  <si>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</si>
  <si>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</si>
  <si>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</si>
  <si>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</si>
  <si>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</si>
  <si>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</si>
  <si>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</si>
  <si>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</si>
  <si>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</si>
  <si>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</si>
  <si>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</si>
  <si>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</si>
  <si>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</si>
  <si>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</si>
  <si>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</si>
  <si>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</si>
  <si>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</si>
  <si>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</si>
  <si>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</si>
  <si>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</si>
  <si>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</si>
  <si>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</si>
  <si>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</si>
  <si>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</si>
  <si>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</si>
  <si>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</si>
  <si>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</si>
  <si>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</si>
  <si>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</si>
  <si>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</si>
  <si>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</si>
  <si>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</si>
  <si>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</si>
  <si>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</si>
  <si>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</si>
  <si>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</si>
  <si>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</si>
  <si>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</si>
  <si>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</si>
  <si>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</si>
  <si>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</si>
  <si>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</si>
  <si>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</si>
  <si>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</si>
  <si>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</si>
  <si>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</si>
  <si>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</si>
  <si>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</si>
  <si>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</si>
  <si>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</si>
  <si>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</si>
  <si>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</si>
  <si>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</si>
  <si>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</si>
  <si>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</si>
  <si>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</si>
  <si>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</si>
  <si>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</si>
  <si>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</si>
  <si>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</si>
  <si>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</si>
  <si>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</si>
  <si>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</si>
  <si>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</si>
  <si>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</si>
  <si>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</si>
  <si>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</si>
  <si>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</si>
  <si>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</si>
  <si>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</si>
  <si>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</si>
  <si>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</si>
  <si>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</si>
  <si>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</si>
  <si>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</si>
  <si>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</si>
  <si>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</si>
  <si>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</si>
  <si>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</si>
  <si>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</si>
  <si>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</si>
  <si>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</si>
  <si>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</si>
  <si>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</si>
  <si>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</si>
  <si>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</si>
  <si>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</si>
  <si>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</si>
  <si>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</si>
  <si>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</si>
  <si>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</si>
  <si>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</si>
  <si>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</si>
  <si>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</si>
  <si>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</si>
  <si>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</si>
  <si>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</si>
  <si>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</si>
  <si>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</si>
  <si>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</si>
  <si>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</si>
  <si>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</si>
  <si>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</si>
  <si>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</si>
  <si>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</si>
  <si>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</si>
  <si>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</si>
  <si>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</si>
  <si>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</si>
  <si>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</si>
  <si>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</si>
  <si>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</si>
  <si>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</si>
  <si>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</si>
  <si>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</si>
  <si>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</si>
  <si>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</si>
  <si>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</si>
  <si>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</si>
  <si>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</si>
  <si>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</si>
  <si>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</si>
  <si>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</si>
  <si>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</si>
  <si>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</si>
  <si>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</si>
  <si>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</si>
  <si>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</si>
  <si>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</si>
  <si>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</si>
  <si>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</si>
  <si>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</si>
  <si>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</si>
  <si>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</si>
  <si>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</si>
  <si>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</si>
  <si>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</si>
  <si>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</si>
  <si>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</si>
  <si>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</si>
  <si>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</si>
  <si>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</si>
  <si>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</si>
  <si>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</si>
  <si>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</si>
  <si>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</si>
  <si>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</si>
  <si>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</si>
  <si>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</si>
  <si>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</si>
  <si>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</si>
  <si>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</si>
  <si>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</si>
  <si>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</si>
  <si>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</si>
  <si>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</si>
  <si>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</si>
  <si>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</si>
  <si>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</si>
  <si>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</si>
  <si>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</si>
  <si>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</si>
  <si>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</si>
  <si>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</si>
  <si>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</si>
  <si>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</si>
  <si>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</si>
  <si>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</si>
  <si>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</si>
  <si>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</si>
  <si>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</si>
  <si>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</si>
  <si>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</si>
  <si>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</si>
  <si>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</si>
  <si>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</si>
  <si>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</si>
  <si>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</si>
  <si>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</si>
  <si>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</si>
  <si>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</si>
  <si>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</si>
  <si>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</si>
  <si>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</si>
  <si>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</si>
  <si>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</si>
  <si>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</si>
  <si>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</si>
  <si>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</si>
  <si>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</si>
  <si>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</si>
  <si>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</si>
  <si>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</si>
  <si>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</si>
  <si>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</si>
  <si>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</si>
  <si>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</si>
  <si>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</si>
  <si>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</si>
  <si>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</si>
  <si>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</si>
  <si>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</si>
  <si>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</si>
  <si>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</si>
  <si>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</si>
  <si>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</si>
  <si>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</si>
  <si>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</si>
  <si>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</si>
  <si>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</si>
  <si>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</si>
  <si>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</si>
  <si>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</si>
  <si>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</si>
  <si>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</si>
  <si>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</si>
  <si>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</si>
  <si>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</si>
  <si>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</si>
  <si>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</si>
  <si>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</si>
  <si>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</si>
  <si>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</si>
  <si>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</si>
  <si>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</si>
  <si>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</si>
  <si>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</si>
  <si>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</si>
  <si>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</si>
  <si>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</si>
  <si>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</si>
  <si>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</si>
  <si>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</si>
  <si>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</si>
  <si>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</si>
  <si>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</si>
  <si>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</si>
  <si>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</si>
  <si>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</si>
  <si>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</si>
  <si>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</si>
  <si>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</si>
  <si>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</si>
  <si>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</si>
  <si>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</si>
  <si>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</si>
  <si>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</si>
  <si>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</si>
  <si>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</si>
  <si>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</si>
  <si>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</si>
  <si>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</si>
  <si>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</si>
  <si>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</si>
  <si>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</si>
  <si>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</si>
  <si>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</si>
  <si>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</si>
  <si>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</si>
  <si>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</si>
  <si>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</si>
  <si>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</si>
  <si>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</si>
  <si>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</si>
  <si>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</si>
  <si>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</si>
  <si>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</si>
  <si>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</si>
  <si>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</si>
  <si>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</si>
  <si>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</si>
  <si>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</si>
  <si>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</si>
  <si>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</si>
  <si>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</si>
  <si>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</si>
  <si>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</si>
  <si>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</si>
  <si>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</si>
  <si>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</si>
  <si>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</si>
  <si>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</si>
  <si>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</si>
  <si>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</si>
  <si>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</si>
  <si>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</si>
  <si>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</si>
  <si>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</si>
  <si>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</si>
  <si>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</si>
  <si>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</si>
  <si>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</si>
  <si>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</si>
  <si>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</si>
  <si>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</si>
  <si>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</si>
  <si>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</si>
  <si>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</si>
  <si>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</si>
  <si>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</si>
  <si>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</si>
  <si>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</si>
  <si>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</si>
  <si>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</si>
  <si>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</si>
  <si>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</si>
  <si>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</si>
  <si>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</si>
  <si>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</si>
  <si>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</si>
  <si>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</si>
  <si>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</si>
  <si>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</si>
  <si>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</si>
  <si>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</si>
  <si>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</si>
  <si>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</si>
  <si>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</si>
  <si>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</si>
  <si>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</si>
  <si>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</si>
  <si>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</si>
  <si>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</si>
  <si>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</si>
  <si>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</si>
  <si>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</si>
  <si>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</si>
  <si>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</si>
  <si>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</si>
  <si>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</si>
  <si>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</si>
  <si>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</si>
  <si>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</si>
  <si>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</si>
  <si>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</si>
  <si>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</si>
  <si>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</si>
  <si>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</si>
  <si>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</si>
  <si>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</si>
  <si>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</si>
  <si>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</si>
  <si>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</si>
  <si>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</si>
  <si>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</si>
  <si>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</si>
  <si>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</si>
  <si>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</si>
  <si>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</si>
  <si>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</si>
  <si>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</si>
  <si>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</si>
  <si>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</si>
  <si>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</si>
  <si>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</si>
  <si>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</si>
  <si>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</si>
  <si>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</si>
  <si>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</si>
  <si>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</si>
  <si>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</si>
  <si>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</si>
  <si>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</si>
  <si>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</si>
  <si>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</si>
  <si>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</si>
  <si>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</si>
  <si>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</si>
  <si>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</si>
  <si>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</si>
  <si>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</si>
  <si>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</si>
  <si>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</si>
  <si>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</si>
  <si>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</si>
  <si>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</si>
  <si>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</si>
  <si>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</si>
  <si>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</si>
  <si>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</si>
  <si>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</si>
  <si>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</si>
  <si>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</si>
  <si>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</si>
  <si>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</si>
  <si>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</si>
  <si>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</si>
  <si>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</si>
  <si>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</si>
  <si>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</si>
  <si>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</si>
  <si>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</si>
  <si>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</si>
  <si>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</si>
  <si>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</si>
  <si>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</si>
  <si>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</si>
  <si>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</si>
  <si>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</si>
  <si>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</si>
  <si>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</si>
  <si>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</si>
  <si>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</si>
  <si>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</si>
  <si>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</si>
  <si>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</si>
  <si>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</si>
  <si>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</si>
  <si>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</si>
  <si>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</si>
  <si>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</si>
  <si>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</si>
  <si>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</si>
  <si>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</si>
  <si>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</si>
  <si>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</si>
  <si>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</si>
  <si>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</si>
  <si>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</si>
  <si>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</si>
  <si>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</si>
  <si>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</si>
  <si>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</si>
  <si>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</si>
  <si>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</si>
  <si>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</si>
  <si>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</si>
  <si>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</si>
  <si>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</si>
  <si>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</si>
  <si>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</si>
  <si>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</si>
  <si>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</si>
  <si>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</si>
  <si>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</si>
  <si>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</si>
  <si>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</si>
  <si>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</si>
  <si>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</si>
  <si>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</si>
  <si>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</si>
  <si>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</si>
  <si>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</si>
  <si>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</si>
  <si>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</si>
  <si>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</si>
  <si>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</si>
  <si>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</si>
  <si>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</si>
  <si>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</si>
  <si>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</si>
  <si>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</si>
  <si>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</si>
  <si>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</si>
  <si>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</si>
  <si>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</si>
  <si>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</si>
  <si>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</si>
  <si>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</si>
  <si>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</si>
  <si>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</si>
  <si>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</si>
  <si>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</si>
  <si>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</si>
  <si>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</si>
  <si>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</si>
  <si>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</si>
  <si>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</si>
  <si>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</si>
  <si>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</si>
  <si>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</si>
  <si>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</si>
  <si>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</si>
  <si>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</si>
  <si>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</si>
  <si>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</si>
  <si>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</si>
  <si>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</si>
  <si>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</si>
  <si>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</si>
  <si>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</si>
  <si>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</si>
  <si>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</si>
  <si>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</si>
  <si>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</si>
  <si>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</si>
  <si>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</si>
  <si>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</si>
  <si>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</si>
  <si>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</si>
  <si>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</si>
  <si>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</si>
  <si>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</si>
  <si>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</si>
  <si>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</si>
  <si>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</si>
  <si>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</si>
  <si>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</si>
  <si>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</si>
  <si>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</si>
  <si>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</si>
  <si>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</si>
  <si>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</si>
  <si>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</si>
  <si>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</si>
  <si>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</si>
  <si>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</si>
  <si>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</si>
  <si>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</si>
  <si>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</si>
  <si>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</si>
  <si>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</si>
  <si>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</si>
  <si>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</si>
  <si>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</si>
  <si>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</si>
  <si>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</si>
  <si>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</si>
  <si>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</si>
  <si>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</si>
  <si>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</si>
  <si>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</si>
  <si>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</si>
  <si>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</si>
  <si>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</si>
  <si>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</si>
  <si>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</si>
  <si>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</si>
  <si>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</si>
  <si>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</si>
  <si>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</si>
  <si>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</si>
  <si>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</si>
  <si>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</si>
  <si>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</si>
  <si>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</si>
  <si>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</si>
  <si>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</si>
  <si>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</si>
  <si>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</si>
  <si>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</si>
  <si>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</si>
  <si>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</si>
  <si>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</si>
  <si>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</si>
  <si>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</si>
  <si>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</si>
  <si>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</si>
  <si>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</si>
  <si>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</si>
  <si>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</si>
  <si>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</si>
  <si>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</si>
  <si>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</si>
  <si>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</si>
  <si>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</si>
  <si>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</si>
  <si>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</si>
  <si>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</si>
  <si>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</si>
  <si>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</si>
  <si>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</si>
  <si>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</si>
  <si>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</si>
  <si>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</si>
  <si>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</si>
  <si>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</si>
  <si>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</si>
  <si>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</si>
  <si>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</si>
  <si>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</si>
  <si>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</si>
  <si>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</si>
  <si>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</si>
  <si>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</si>
  <si>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</si>
  <si>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</si>
  <si>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</si>
  <si>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</si>
  <si>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</si>
  <si>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</si>
  <si>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</si>
  <si>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</si>
  <si>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</si>
  <si>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</si>
  <si>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</si>
  <si>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</si>
  <si>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</si>
  <si>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</si>
  <si>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</si>
  <si>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</si>
  <si>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</si>
  <si>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</si>
  <si>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</si>
  <si>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</si>
  <si>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</si>
  <si>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</si>
  <si>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</si>
  <si>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</si>
  <si>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</si>
  <si>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</si>
  <si>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</si>
  <si>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</si>
  <si>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</si>
  <si>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</si>
  <si>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</si>
  <si>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</si>
  <si>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</si>
  <si>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</si>
  <si>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</si>
  <si>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</si>
  <si>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</si>
  <si>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</si>
  <si>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</si>
  <si>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</si>
  <si>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</si>
  <si>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</si>
  <si>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</si>
  <si>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</si>
  <si>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</si>
  <si>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</si>
  <si>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</si>
  <si>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</si>
  <si>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</si>
  <si>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</si>
  <si>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</si>
  <si>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</si>
  <si>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</si>
  <si>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</si>
  <si>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</si>
  <si>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</si>
  <si>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</si>
  <si>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</si>
  <si>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</si>
  <si>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</si>
  <si>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</si>
  <si>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</si>
  <si>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</si>
  <si>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</si>
  <si>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</si>
  <si>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</si>
  <si>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</si>
  <si>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</si>
  <si>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</si>
  <si>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</si>
  <si>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</si>
  <si>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</si>
  <si>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</si>
  <si>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</si>
  <si>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</si>
  <si>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</si>
  <si>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</si>
  <si>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</si>
  <si>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</si>
  <si>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</si>
  <si>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</si>
  <si>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</si>
  <si>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</si>
  <si>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</si>
  <si>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</si>
  <si>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</si>
  <si>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</si>
  <si>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</si>
  <si>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</si>
  <si>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</si>
  <si>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</si>
  <si>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</si>
  <si>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</si>
  <si>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</si>
  <si>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</si>
  <si>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</si>
  <si>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</si>
  <si>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</si>
  <si>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</si>
  <si>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</si>
  <si>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</si>
  <si>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</si>
  <si>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</si>
  <si>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</si>
  <si>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</si>
  <si>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</si>
  <si>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</si>
  <si>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</si>
  <si>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</si>
  <si>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</si>
  <si>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</si>
  <si>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</si>
  <si>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</si>
  <si>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</si>
  <si>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</si>
  <si>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</si>
  <si>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</si>
  <si>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</si>
  <si>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</si>
  <si>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</si>
  <si>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</si>
  <si>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</si>
  <si>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</si>
  <si>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</si>
  <si>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</si>
  <si>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</si>
  <si>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</si>
  <si>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</si>
  <si>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</si>
  <si>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</si>
  <si>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</si>
  <si>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</si>
  <si>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</si>
  <si>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</si>
  <si>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</si>
  <si>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</si>
  <si>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</si>
  <si>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</si>
  <si>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</si>
  <si>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</si>
  <si>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</si>
  <si>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</si>
  <si>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</si>
  <si>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</si>
  <si>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</si>
  <si>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</si>
  <si>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</si>
  <si>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</si>
  <si>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</si>
  <si>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</si>
  <si>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</si>
  <si>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</si>
  <si>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</si>
  <si>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</si>
  <si>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</si>
  <si>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</si>
  <si>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</si>
  <si>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</si>
  <si>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</si>
  <si>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</si>
  <si>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</si>
  <si>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</si>
  <si>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</si>
  <si>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</si>
  <si>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</si>
  <si>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</si>
  <si>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</si>
  <si>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</si>
  <si>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</si>
  <si>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</si>
  <si>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</si>
  <si>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</si>
  <si>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</si>
  <si>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</si>
  <si>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</si>
  <si>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</si>
  <si>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</si>
  <si>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</si>
  <si>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</si>
  <si>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</si>
  <si>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</si>
  <si>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</si>
  <si>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</si>
  <si>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</si>
  <si>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</si>
  <si>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</si>
  <si>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</si>
  <si>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</si>
  <si>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</si>
  <si>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</si>
  <si>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</si>
  <si>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</si>
  <si>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</si>
  <si>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</si>
  <si>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</si>
  <si>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</si>
  <si>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</si>
  <si>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</si>
  <si>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</si>
  <si>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</si>
  <si>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</si>
  <si>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</si>
  <si>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</si>
  <si>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</si>
  <si>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</si>
  <si>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</si>
  <si>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</si>
  <si>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</si>
  <si>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</si>
  <si>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</si>
  <si>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</si>
  <si>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</si>
  <si>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</si>
  <si>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</si>
  <si>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</si>
  <si>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</si>
  <si>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</si>
  <si>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</si>
  <si>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</si>
  <si>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</si>
  <si>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</si>
  <si>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</si>
  <si>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</si>
  <si>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</si>
  <si>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</si>
  <si>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</si>
  <si>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</si>
  <si>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</si>
  <si>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</si>
  <si>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</si>
  <si>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</si>
  <si>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</si>
  <si>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</si>
  <si>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</si>
  <si>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</si>
  <si>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</si>
  <si>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</si>
  <si>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</si>
  <si>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</si>
  <si>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</si>
  <si>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</si>
  <si>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</si>
  <si>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</si>
  <si>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</si>
  <si>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</si>
  <si>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</si>
  <si>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</si>
  <si>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</si>
  <si>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</si>
  <si>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</si>
  <si>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</si>
  <si>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</si>
  <si>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</si>
  <si>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</si>
  <si>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</si>
  <si>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</si>
  <si>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</si>
  <si>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</si>
  <si>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</si>
  <si>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</si>
  <si>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</si>
  <si>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</si>
  <si>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</si>
  <si>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</si>
  <si>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</si>
  <si>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</si>
  <si>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</si>
  <si>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</si>
  <si>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</si>
  <si>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</si>
  <si>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</si>
  <si>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</si>
  <si>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</si>
  <si>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</si>
  <si>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</si>
  <si>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</si>
  <si>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</si>
  <si>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</si>
  <si>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</si>
  <si>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</si>
  <si>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</si>
  <si>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</si>
  <si>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</si>
  <si>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</si>
  <si>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</si>
  <si>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</si>
  <si>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</si>
  <si>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</si>
  <si>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</si>
  <si>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</si>
  <si>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</si>
  <si>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</si>
  <si>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</si>
  <si>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</si>
  <si>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</si>
  <si>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</si>
  <si>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</si>
  <si>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</si>
  <si>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</si>
  <si>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</si>
  <si>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</si>
  <si>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</si>
  <si>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</si>
  <si>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</si>
  <si>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</si>
  <si>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</si>
  <si>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</si>
  <si>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</si>
  <si>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</si>
  <si>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</si>
  <si>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</si>
  <si>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</si>
  <si>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</si>
  <si>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</si>
  <si>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</si>
  <si>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</si>
  <si>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</si>
  <si>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</si>
  <si>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</si>
  <si>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</si>
  <si>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</si>
  <si>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</si>
  <si>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</si>
  <si>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</si>
  <si>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</si>
  <si>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</si>
  <si>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</si>
  <si>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</si>
  <si>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</si>
  <si>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</si>
  <si>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</si>
  <si>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</si>
  <si>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</si>
  <si>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</si>
  <si>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</si>
  <si>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</si>
  <si>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</si>
  <si>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</si>
  <si>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</si>
  <si>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</si>
  <si>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</si>
  <si>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</si>
  <si>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</si>
  <si>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</si>
  <si>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</si>
  <si>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</si>
  <si>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</si>
  <si>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</si>
  <si>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</si>
  <si>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</si>
  <si>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</si>
  <si>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</si>
  <si>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</si>
  <si>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</si>
  <si>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</si>
  <si>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</si>
  <si>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</si>
  <si>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</si>
  <si>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</si>
  <si>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</si>
  <si>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</si>
  <si>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</si>
  <si>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</si>
  <si>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</si>
  <si>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</si>
  <si>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</si>
  <si>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</si>
  <si>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</si>
  <si>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</si>
  <si>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</si>
  <si>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</si>
  <si>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</si>
  <si>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</si>
  <si>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</si>
  <si>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</si>
  <si>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</si>
  <si>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</si>
  <si>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</si>
  <si>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</si>
  <si>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</si>
  <si>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</si>
  <si>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</si>
  <si>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</si>
  <si>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</si>
  <si>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</si>
  <si>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</si>
  <si>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</si>
  <si>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</si>
  <si>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</si>
  <si>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</si>
  <si>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</si>
  <si>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</si>
  <si>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</si>
  <si>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</si>
  <si>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</si>
  <si>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</si>
  <si>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</si>
  <si>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</si>
  <si>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</si>
  <si>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</si>
  <si>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</si>
  <si>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</si>
  <si>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</si>
  <si>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</si>
  <si>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</si>
  <si>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</si>
  <si>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</si>
  <si>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</si>
  <si>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</si>
  <si>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</si>
  <si>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</si>
  <si>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</si>
  <si>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</si>
  <si>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</si>
  <si>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</si>
  <si>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</si>
  <si>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</si>
  <si>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</si>
  <si>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</si>
  <si>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</si>
  <si>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</si>
  <si>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</si>
  <si>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</si>
  <si>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</si>
  <si>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</si>
  <si>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</si>
  <si>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</si>
  <si>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</si>
  <si>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</si>
  <si>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</si>
  <si>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</si>
  <si>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</si>
  <si>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</si>
  <si>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</si>
  <si>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</si>
  <si>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</si>
  <si>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</si>
  <si>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</si>
  <si>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</si>
  <si>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</si>
  <si>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</si>
  <si>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</si>
  <si>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</si>
  <si>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</si>
  <si>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</si>
  <si>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</si>
  <si>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</si>
  <si>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</si>
  <si>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</si>
  <si>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</si>
  <si>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</si>
  <si>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</si>
  <si>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</si>
  <si>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</si>
  <si>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</si>
  <si>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</si>
  <si>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</si>
  <si>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</si>
  <si>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</si>
  <si>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</si>
  <si>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</si>
  <si>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</si>
  <si>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</si>
  <si>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</si>
  <si>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</si>
  <si>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</si>
  <si>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</si>
  <si>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</si>
  <si>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</si>
  <si>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</si>
  <si>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</si>
  <si>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</si>
  <si>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</si>
  <si>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</si>
  <si>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</si>
  <si>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</si>
  <si>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</si>
  <si>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</si>
  <si>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</si>
  <si>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</si>
  <si>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</si>
  <si>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</si>
  <si>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</si>
  <si>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</si>
  <si>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</si>
  <si>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</si>
  <si>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</si>
  <si>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</si>
  <si>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</si>
  <si>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</si>
  <si>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</si>
  <si>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</si>
  <si>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</si>
  <si>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</si>
  <si>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</si>
  <si>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</si>
  <si>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</si>
  <si>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</si>
  <si>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</si>
  <si>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</si>
  <si>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</si>
  <si>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</si>
  <si>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</si>
  <si>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</si>
  <si>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</si>
  <si>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</si>
  <si>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</si>
  <si>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</si>
  <si>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</si>
  <si>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</si>
  <si>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</si>
  <si>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</si>
  <si>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</si>
  <si>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</si>
  <si>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</si>
  <si>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</si>
  <si>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</si>
  <si>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</si>
  <si>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</si>
  <si>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</si>
  <si>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</si>
  <si>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</si>
  <si>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</si>
  <si>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</si>
  <si>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</si>
  <si>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</si>
  <si>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</si>
  <si>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</si>
  <si>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</si>
  <si>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</si>
  <si>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</si>
  <si>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</si>
  <si>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</si>
  <si>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</si>
  <si>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</si>
  <si>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</si>
  <si>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</si>
  <si>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</si>
  <si>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</si>
  <si>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</si>
  <si>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</si>
  <si>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</si>
  <si>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</si>
  <si>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</si>
  <si>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</si>
  <si>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</si>
  <si>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</si>
  <si>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</si>
  <si>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</si>
  <si>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</si>
  <si>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</si>
  <si>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</si>
  <si>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</si>
  <si>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</si>
  <si>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</si>
  <si>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</si>
  <si>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</si>
  <si>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</si>
  <si>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</si>
  <si>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</si>
  <si>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</si>
  <si>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</si>
  <si>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</si>
  <si>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</si>
  <si>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</si>
  <si>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</si>
  <si>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</si>
  <si>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</si>
  <si>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</si>
  <si>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</si>
  <si>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</si>
  <si>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</si>
  <si>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</si>
  <si>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</si>
  <si>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</si>
  <si>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</si>
  <si>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</si>
  <si>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</si>
  <si>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</si>
  <si>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</si>
  <si>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</si>
  <si>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</si>
  <si>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</si>
  <si>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</si>
  <si>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</si>
  <si>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</si>
  <si>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</si>
  <si>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</si>
  <si>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</si>
  <si>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</si>
  <si>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</si>
  <si>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</si>
  <si>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</si>
  <si>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</si>
  <si>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</si>
  <si>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</si>
  <si>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</si>
  <si>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</si>
  <si>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</si>
  <si>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</si>
  <si>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</si>
  <si>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</si>
  <si>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</si>
  <si>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</si>
  <si>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</si>
  <si>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</si>
  <si>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</si>
  <si>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</si>
  <si>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</si>
  <si>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</si>
  <si>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</si>
  <si>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</si>
  <si>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</si>
  <si>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</si>
  <si>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</si>
  <si>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</si>
  <si>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</si>
  <si>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</si>
  <si>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</si>
  <si>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</si>
  <si>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</si>
  <si>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</si>
  <si>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</si>
  <si>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</si>
  <si>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</si>
  <si>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</si>
  <si>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</si>
  <si>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</si>
  <si>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</si>
  <si>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</si>
  <si>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</si>
  <si>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</si>
  <si>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</si>
  <si>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</si>
  <si>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</si>
  <si>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</si>
  <si>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</si>
  <si>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</si>
  <si>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</si>
  <si>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</si>
  <si>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</si>
  <si>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</si>
  <si>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</si>
  <si>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</si>
  <si>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</si>
  <si>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</si>
  <si>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</si>
  <si>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</si>
  <si>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</si>
  <si>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</si>
  <si>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</si>
  <si>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</si>
  <si>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</si>
  <si>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</si>
  <si>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</si>
  <si>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</si>
  <si>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</si>
  <si>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</si>
  <si>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</si>
  <si>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</si>
  <si>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</si>
  <si>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 , 16.10.2020.</t>
  </si>
  <si>
    <t>ZELJKO SRAKIĆ</t>
  </si>
  <si>
    <t>099/5895 340</t>
  </si>
  <si>
    <t>zsrakic@isp.hr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</si>
</sst>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2273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15074572</v>
      </c>
      <c r="D14" s="163">
        <f>+D15+D16</f>
        <v>15534501</v>
      </c>
      <c r="E14" s="163">
        <f>+E15+E16</f>
        <v>15666974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15074572</v>
      </c>
      <c r="D15" s="166">
        <f>'PLAN PRIHODA I PRIMITAKA '!D68</f>
        <v>15534501</v>
      </c>
      <c r="E15" s="166">
        <f>'PLAN PRIHODA I PRIMITAKA '!D109</f>
        <v>15666974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15019572</v>
      </c>
      <c r="D17" s="170">
        <f>+D18+D19</f>
        <v>15481501</v>
      </c>
      <c r="E17" s="170">
        <f>+E18+E19</f>
        <v>15600974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14879572</v>
      </c>
      <c r="D18" s="172">
        <f>'PLAN RASHODA I IZDATAKA'!D72</f>
        <v>15336501</v>
      </c>
      <c r="E18" s="172">
        <f>'PLAN RASHODA I IZDATAKA'!D92</f>
        <v>15454974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140000</v>
      </c>
      <c r="D19" s="172">
        <f>'PLAN RASHODA I IZDATAKA'!D80</f>
        <v>145000</v>
      </c>
      <c r="E19" s="172">
        <f>'PLAN RASHODA I IZDATAKA'!D100</f>
        <v>146000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55000</v>
      </c>
      <c r="D20" s="163">
        <f>+D14-D17</f>
        <v>53000</v>
      </c>
      <c r="E20" s="163">
        <f>+E14-E17</f>
        <v>66000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250000</v>
      </c>
      <c r="D23" s="171">
        <f>'PLAN PRIHODA I PRIMITAKA '!D46</f>
        <v>305000</v>
      </c>
      <c r="E23" s="171">
        <f>'PLAN PRIHODA I PRIMITAKA '!D87</f>
        <v>358000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-305000</v>
      </c>
      <c r="D24" s="175">
        <f>'PLAN PRIHODA I PRIMITAKA '!D48</f>
        <v>-358000</v>
      </c>
      <c r="E24" s="176">
        <f>'PLAN PRIHODA I PRIMITAKA '!D89</f>
        <v>-424000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43" workbookViewId="0">
      <selection activeCell="B65" sqref="B65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7" sqref="I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13057691</v>
      </c>
      <c r="H3" s="185">
        <v>13376264</v>
      </c>
      <c r="I3" s="185">
        <v>13443145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1173881</v>
      </c>
      <c r="H4" s="185">
        <v>1313237</v>
      </c>
      <c r="I4" s="185">
        <v>1383829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150000</v>
      </c>
      <c r="H5" s="185">
        <v>165000</v>
      </c>
      <c r="I5" s="185">
        <v>180000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31</v>
      </c>
      <c r="D6" s="138" t="str">
        <f t="shared" si="4"/>
        <v>Vlastiti prihodi</v>
      </c>
      <c r="E6" s="150">
        <v>6614</v>
      </c>
      <c r="F6" s="191" t="str">
        <f t="shared" si="5"/>
        <v>Prihodi od prodanih proizvoda i robe</v>
      </c>
      <c r="G6" s="185">
        <v>100000</v>
      </c>
      <c r="H6" s="185">
        <v>110000</v>
      </c>
      <c r="I6" s="185">
        <v>115000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43</v>
      </c>
      <c r="D7" s="138" t="str">
        <f t="shared" si="4"/>
        <v>Ostali prihodi za posebne namjene</v>
      </c>
      <c r="E7" s="150">
        <v>652680000</v>
      </c>
      <c r="F7" s="191" t="str">
        <f t="shared" si="5"/>
        <v xml:space="preserve">Ostali prihodi za posebne namjene </v>
      </c>
      <c r="G7" s="185">
        <v>593000</v>
      </c>
      <c r="H7" s="185">
        <v>570000</v>
      </c>
      <c r="I7" s="185">
        <v>545000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K9" sqref="K9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185">
        <v>11025457</v>
      </c>
      <c r="J3" s="185">
        <v>11124547</v>
      </c>
      <c r="K3" s="185">
        <v>11212145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185">
        <v>159152</v>
      </c>
      <c r="J4" s="185">
        <v>174547</v>
      </c>
      <c r="K4" s="185">
        <v>181245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816</v>
      </c>
      <c r="H5" s="146" t="str">
        <f t="shared" si="5"/>
        <v>REDOVNA DJELATNOST JAVNIH INSTITUTA</v>
      </c>
      <c r="I5" s="185">
        <v>1873082</v>
      </c>
      <c r="J5" s="185">
        <v>2077170</v>
      </c>
      <c r="K5" s="185">
        <v>2049755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/>
      </c>
      <c r="B6" s="145" t="str">
        <f>IF(C6="","",VLOOKUP('Opći dio'!$C$3,'Opći dio'!$L$6:$U$136,9,FALSE))</f>
        <v/>
      </c>
      <c r="C6" s="151"/>
      <c r="D6" s="146" t="str">
        <f t="shared" si="3"/>
        <v/>
      </c>
      <c r="E6" s="151"/>
      <c r="F6" s="146" t="str">
        <f t="shared" si="4"/>
        <v/>
      </c>
      <c r="G6" s="186"/>
      <c r="H6" s="146" t="str">
        <f t="shared" si="5"/>
        <v/>
      </c>
      <c r="I6" s="185"/>
      <c r="J6" s="185"/>
      <c r="K6" s="185"/>
      <c r="M6" s="141" t="str">
        <f t="shared" si="6"/>
        <v/>
      </c>
      <c r="N6" s="141" t="str">
        <f t="shared" si="7"/>
        <v/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31</v>
      </c>
      <c r="D7" s="146" t="str">
        <f t="shared" si="3"/>
        <v>Vlastiti prihodi</v>
      </c>
      <c r="E7" s="151">
        <v>3237</v>
      </c>
      <c r="F7" s="146" t="str">
        <f t="shared" si="4"/>
        <v>Intelektualne i osobne usluge</v>
      </c>
      <c r="G7" s="186" t="s">
        <v>823</v>
      </c>
      <c r="H7" s="146" t="str">
        <f t="shared" si="5"/>
        <v>REDOVNA DJELATNOST JAVNIH INSTITUTA (IZ EVIDENCIJSKIH PRIHODA)</v>
      </c>
      <c r="I7" s="185">
        <v>100000</v>
      </c>
      <c r="J7" s="185">
        <v>120000</v>
      </c>
      <c r="K7" s="185">
        <v>125000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31</v>
      </c>
      <c r="D8" s="146" t="str">
        <f t="shared" si="3"/>
        <v>Vlastiti prihodi</v>
      </c>
      <c r="E8" s="151">
        <v>3121</v>
      </c>
      <c r="F8" s="146" t="str">
        <f t="shared" si="4"/>
        <v>Ostali rashodi za zaposlene</v>
      </c>
      <c r="G8" s="186" t="s">
        <v>823</v>
      </c>
      <c r="H8" s="146" t="str">
        <f t="shared" si="5"/>
        <v>REDOVNA DJELATNOST JAVNIH INSTITUTA (IZ EVIDENCIJSKIH PRIHODA)</v>
      </c>
      <c r="I8" s="185">
        <v>85000</v>
      </c>
      <c r="J8" s="185">
        <v>90000</v>
      </c>
      <c r="K8" s="185">
        <v>90000</v>
      </c>
      <c r="M8" s="141" t="str">
        <f t="shared" si="6"/>
        <v>312</v>
      </c>
      <c r="N8" s="141" t="str">
        <f t="shared" si="7"/>
        <v>31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31</v>
      </c>
      <c r="D9" s="146" t="str">
        <f t="shared" si="3"/>
        <v>Vlastiti prihodi</v>
      </c>
      <c r="E9" s="151">
        <v>3232</v>
      </c>
      <c r="F9" s="146" t="str">
        <f t="shared" si="4"/>
        <v>Usluge tekućeg i investicijskog održavanja</v>
      </c>
      <c r="G9" s="186" t="s">
        <v>823</v>
      </c>
      <c r="H9" s="146" t="str">
        <f t="shared" si="5"/>
        <v>REDOVNA DJELATNOST JAVNIH INSTITUTA (IZ EVIDENCIJSKIH PRIHODA)</v>
      </c>
      <c r="I9" s="185"/>
      <c r="J9" s="185"/>
      <c r="K9" s="185"/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31</v>
      </c>
      <c r="D10" s="146" t="str">
        <f t="shared" si="3"/>
        <v>Vlastiti prihodi</v>
      </c>
      <c r="E10" s="151">
        <v>3293</v>
      </c>
      <c r="F10" s="146" t="str">
        <f t="shared" si="4"/>
        <v>Reprezentacija</v>
      </c>
      <c r="G10" s="186" t="s">
        <v>823</v>
      </c>
      <c r="H10" s="146" t="str">
        <f t="shared" si="5"/>
        <v>REDOVNA DJELATNOST JAVNIH INSTITUTA (IZ EVIDENCIJSKIH PRIHODA)</v>
      </c>
      <c r="I10" s="185">
        <v>10000</v>
      </c>
      <c r="J10" s="185">
        <v>12000</v>
      </c>
      <c r="K10" s="185">
        <v>14000</v>
      </c>
      <c r="M10" s="141" t="str">
        <f t="shared" si="6"/>
        <v>329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31</v>
      </c>
      <c r="D11" s="146" t="str">
        <f t="shared" si="3"/>
        <v>Vlastiti prihodi</v>
      </c>
      <c r="E11" s="151">
        <v>4221</v>
      </c>
      <c r="F11" s="146" t="str">
        <f t="shared" si="4"/>
        <v>Uredska oprema i namještaj</v>
      </c>
      <c r="G11" s="186" t="s">
        <v>823</v>
      </c>
      <c r="H11" s="146" t="str">
        <f t="shared" si="5"/>
        <v>REDOVNA DJELATNOST JAVNIH INSTITUTA (IZ EVIDENCIJSKIH PRIHODA)</v>
      </c>
      <c r="I11" s="185"/>
      <c r="J11" s="185"/>
      <c r="K11" s="185"/>
      <c r="M11" s="141" t="str">
        <f t="shared" si="6"/>
        <v>422</v>
      </c>
      <c r="N11" s="141" t="str">
        <f t="shared" si="7"/>
        <v>42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/>
      </c>
      <c r="B12" s="145" t="str">
        <f>IF(C12="","",VLOOKUP('Opći dio'!$C$3,'Opći dio'!$L$6:$U$136,9,FALSE))</f>
        <v/>
      </c>
      <c r="C12" s="151"/>
      <c r="D12" s="146" t="str">
        <f t="shared" si="3"/>
        <v/>
      </c>
      <c r="E12" s="151"/>
      <c r="F12" s="146" t="str">
        <f t="shared" si="4"/>
        <v/>
      </c>
      <c r="G12" s="186"/>
      <c r="H12" s="146" t="str">
        <f t="shared" si="5"/>
        <v/>
      </c>
      <c r="I12" s="185"/>
      <c r="J12" s="185"/>
      <c r="K12" s="185"/>
      <c r="M12" s="141" t="str">
        <f t="shared" si="6"/>
        <v/>
      </c>
      <c r="N12" s="141" t="str">
        <f t="shared" si="7"/>
        <v/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3211</v>
      </c>
      <c r="F13" s="146" t="str">
        <f t="shared" si="4"/>
        <v>Službena putovanja</v>
      </c>
      <c r="G13" s="186" t="s">
        <v>824</v>
      </c>
      <c r="H13" s="146" t="str">
        <f t="shared" si="5"/>
        <v>PROGRAMSKO FINANCIRANJE JAVNIH ZNANSTVENIH INSTITUTA</v>
      </c>
      <c r="I13" s="185">
        <v>50000</v>
      </c>
      <c r="J13" s="185">
        <v>80000</v>
      </c>
      <c r="K13" s="185">
        <v>75000</v>
      </c>
      <c r="M13" s="141" t="str">
        <f t="shared" si="6"/>
        <v>321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3213</v>
      </c>
      <c r="F14" s="146" t="str">
        <f t="shared" si="4"/>
        <v>Stručno usavršavanje zaposlenika</v>
      </c>
      <c r="G14" s="186" t="s">
        <v>824</v>
      </c>
      <c r="H14" s="146" t="str">
        <f t="shared" si="5"/>
        <v>PROGRAMSKO FINANCIRANJE JAVNIH ZNANSTVENIH INSTITUTA</v>
      </c>
      <c r="I14" s="185">
        <v>20000</v>
      </c>
      <c r="J14" s="185">
        <v>22000</v>
      </c>
      <c r="K14" s="185">
        <v>30000</v>
      </c>
      <c r="M14" s="141" t="str">
        <f t="shared" si="6"/>
        <v>321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3214</v>
      </c>
      <c r="F15" s="146" t="str">
        <f t="shared" si="4"/>
        <v>Ostale naknade troškova zaposlenima</v>
      </c>
      <c r="G15" s="186" t="s">
        <v>824</v>
      </c>
      <c r="H15" s="146" t="str">
        <f t="shared" si="5"/>
        <v>PROGRAMSKO FINANCIRANJE JAVNIH ZNANSTVENIH INSTITUTA</v>
      </c>
      <c r="I15" s="185">
        <v>15000</v>
      </c>
      <c r="J15" s="185">
        <v>18000</v>
      </c>
      <c r="K15" s="185">
        <v>35000</v>
      </c>
      <c r="M15" s="141" t="str">
        <f t="shared" si="6"/>
        <v>321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3211</v>
      </c>
      <c r="F16" s="146" t="str">
        <f t="shared" si="4"/>
        <v>Službena putovanja</v>
      </c>
      <c r="G16" s="186" t="s">
        <v>824</v>
      </c>
      <c r="H16" s="146" t="str">
        <f t="shared" si="5"/>
        <v>PROGRAMSKO FINANCIRANJE JAVNIH ZNANSTVENIH INSTITUTA</v>
      </c>
      <c r="I16" s="185">
        <v>45000</v>
      </c>
      <c r="J16" s="185">
        <v>70000</v>
      </c>
      <c r="K16" s="185">
        <v>55000</v>
      </c>
      <c r="M16" s="141" t="str">
        <f t="shared" si="6"/>
        <v>321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3223</v>
      </c>
      <c r="F17" s="146" t="str">
        <f t="shared" si="4"/>
        <v>Energija</v>
      </c>
      <c r="G17" s="186" t="s">
        <v>824</v>
      </c>
      <c r="H17" s="146" t="str">
        <f t="shared" si="5"/>
        <v>PROGRAMSKO FINANCIRANJE JAVNIH ZNANSTVENIH INSTITUTA</v>
      </c>
      <c r="I17" s="185">
        <v>90000</v>
      </c>
      <c r="J17" s="185">
        <v>95000</v>
      </c>
      <c r="K17" s="185">
        <v>95000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3227</v>
      </c>
      <c r="F18" s="146" t="str">
        <f t="shared" si="4"/>
        <v>Službena, radna i zaštitna odjeća i obuća</v>
      </c>
      <c r="G18" s="186" t="s">
        <v>824</v>
      </c>
      <c r="H18" s="146" t="str">
        <f t="shared" si="5"/>
        <v>PROGRAMSKO FINANCIRANJE JAVNIH ZNANSTVENIH INSTITUTA</v>
      </c>
      <c r="I18" s="185">
        <v>15000</v>
      </c>
      <c r="J18" s="185">
        <v>15000</v>
      </c>
      <c r="K18" s="185">
        <v>20000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3225</v>
      </c>
      <c r="F19" s="146" t="str">
        <f t="shared" si="4"/>
        <v>Sitni inventar i auto gume</v>
      </c>
      <c r="G19" s="186" t="s">
        <v>824</v>
      </c>
      <c r="H19" s="146" t="str">
        <f t="shared" si="5"/>
        <v>PROGRAMSKO FINANCIRANJE JAVNIH ZNANSTVENIH INSTITUTA</v>
      </c>
      <c r="I19" s="185">
        <v>15000</v>
      </c>
      <c r="J19" s="185">
        <v>15000</v>
      </c>
      <c r="K19" s="185">
        <v>15000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3231</v>
      </c>
      <c r="F20" s="146" t="str">
        <f t="shared" si="4"/>
        <v>Usluge telefona, pošte i prijevoza</v>
      </c>
      <c r="G20" s="186" t="s">
        <v>824</v>
      </c>
      <c r="H20" s="146" t="str">
        <f t="shared" si="5"/>
        <v>PROGRAMSKO FINANCIRANJE JAVNIH ZNANSTVENIH INSTITUTA</v>
      </c>
      <c r="I20" s="185">
        <v>90000</v>
      </c>
      <c r="J20" s="185">
        <v>92000</v>
      </c>
      <c r="K20" s="185">
        <v>93000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3232</v>
      </c>
      <c r="F21" s="146" t="str">
        <f t="shared" si="4"/>
        <v>Usluge tekućeg i investicijskog održavanja</v>
      </c>
      <c r="G21" s="186" t="s">
        <v>824</v>
      </c>
      <c r="H21" s="146" t="str">
        <f t="shared" si="5"/>
        <v>PROGRAMSKO FINANCIRANJE JAVNIH ZNANSTVENIH INSTITUTA</v>
      </c>
      <c r="I21" s="185">
        <v>300000</v>
      </c>
      <c r="J21" s="185">
        <v>280237</v>
      </c>
      <c r="K21" s="185">
        <v>312829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3233</v>
      </c>
      <c r="F22" s="146" t="str">
        <f t="shared" si="4"/>
        <v>Usluge promidžbe i informiranja</v>
      </c>
      <c r="G22" s="186" t="s">
        <v>824</v>
      </c>
      <c r="H22" s="146" t="str">
        <f t="shared" si="5"/>
        <v>PROGRAMSKO FINANCIRANJE JAVNIH ZNANSTVENIH INSTITUTA</v>
      </c>
      <c r="I22" s="185">
        <v>25000</v>
      </c>
      <c r="J22" s="185">
        <v>25000</v>
      </c>
      <c r="K22" s="185">
        <v>25000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3234</v>
      </c>
      <c r="F23" s="146" t="str">
        <f t="shared" si="4"/>
        <v>Komunalne usluge</v>
      </c>
      <c r="G23" s="186" t="s">
        <v>824</v>
      </c>
      <c r="H23" s="146" t="str">
        <f t="shared" si="5"/>
        <v>PROGRAMSKO FINANCIRANJE JAVNIH ZNANSTVENIH INSTITUTA</v>
      </c>
      <c r="I23" s="185">
        <v>90000</v>
      </c>
      <c r="J23" s="185">
        <v>91000</v>
      </c>
      <c r="K23" s="185">
        <v>92000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3235</v>
      </c>
      <c r="F24" s="146" t="str">
        <f t="shared" si="4"/>
        <v>Zakupnine i najamnine</v>
      </c>
      <c r="G24" s="186" t="s">
        <v>824</v>
      </c>
      <c r="H24" s="146" t="str">
        <f t="shared" si="5"/>
        <v>PROGRAMSKO FINANCIRANJE JAVNIH ZNANSTVENIH INSTITUTA</v>
      </c>
      <c r="I24" s="185">
        <v>15000</v>
      </c>
      <c r="J24" s="185">
        <v>15000</v>
      </c>
      <c r="K24" s="185">
        <v>31000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3236</v>
      </c>
      <c r="F25" s="146" t="str">
        <f t="shared" si="4"/>
        <v>Zdravstvene i veterinarske usluge</v>
      </c>
      <c r="G25" s="186" t="s">
        <v>824</v>
      </c>
      <c r="H25" s="146" t="str">
        <f t="shared" si="5"/>
        <v>PROGRAMSKO FINANCIRANJE JAVNIH ZNANSTVENIH INSTITUTA</v>
      </c>
      <c r="I25" s="185">
        <v>50000</v>
      </c>
      <c r="J25" s="185">
        <v>55000</v>
      </c>
      <c r="K25" s="185">
        <v>56000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3237</v>
      </c>
      <c r="F26" s="146" t="str">
        <f t="shared" si="4"/>
        <v>Intelektualne i osobne usluge</v>
      </c>
      <c r="G26" s="186" t="s">
        <v>824</v>
      </c>
      <c r="H26" s="146" t="str">
        <f t="shared" si="5"/>
        <v>PROGRAMSKO FINANCIRANJE JAVNIH ZNANSTVENIH INSTITUTA</v>
      </c>
      <c r="I26" s="185">
        <v>110000</v>
      </c>
      <c r="J26" s="185">
        <v>140000</v>
      </c>
      <c r="K26" s="185">
        <v>150000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3238</v>
      </c>
      <c r="F27" s="146" t="str">
        <f t="shared" si="4"/>
        <v>Računalne usluge</v>
      </c>
      <c r="G27" s="186" t="s">
        <v>824</v>
      </c>
      <c r="H27" s="146" t="str">
        <f t="shared" si="5"/>
        <v>PROGRAMSKO FINANCIRANJE JAVNIH ZNANSTVENIH INSTITUTA</v>
      </c>
      <c r="I27" s="185">
        <v>57881</v>
      </c>
      <c r="J27" s="185">
        <v>75000</v>
      </c>
      <c r="K27" s="185">
        <v>76000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3239</v>
      </c>
      <c r="F28" s="146" t="str">
        <f t="shared" si="4"/>
        <v>Ostale usluge</v>
      </c>
      <c r="G28" s="186" t="s">
        <v>824</v>
      </c>
      <c r="H28" s="146" t="str">
        <f t="shared" si="5"/>
        <v>PROGRAMSKO FINANCIRANJE JAVNIH ZNANSTVENIH INSTITUTA</v>
      </c>
      <c r="I28" s="185">
        <v>50000</v>
      </c>
      <c r="J28" s="185">
        <v>55000</v>
      </c>
      <c r="K28" s="185">
        <v>56000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11</v>
      </c>
      <c r="D29" s="146" t="str">
        <f t="shared" si="3"/>
        <v>Opći prihodi i primici</v>
      </c>
      <c r="E29" s="151">
        <v>3291</v>
      </c>
      <c r="F29" s="146" t="str">
        <f t="shared" si="4"/>
        <v>Naknade za rad predstavničkih i izvršnih tijela, povjerensta</v>
      </c>
      <c r="G29" s="186" t="s">
        <v>824</v>
      </c>
      <c r="H29" s="146" t="str">
        <f t="shared" si="5"/>
        <v>PROGRAMSKO FINANCIRANJE JAVNIH ZNANSTVENIH INSTITUTA</v>
      </c>
      <c r="I29" s="185">
        <v>30000</v>
      </c>
      <c r="J29" s="185">
        <v>30000</v>
      </c>
      <c r="K29" s="185">
        <v>30000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11</v>
      </c>
      <c r="D30" s="146" t="str">
        <f t="shared" si="3"/>
        <v>Opći prihodi i primici</v>
      </c>
      <c r="E30" s="151">
        <v>3292</v>
      </c>
      <c r="F30" s="146" t="str">
        <f t="shared" si="4"/>
        <v>Premije osiguranja</v>
      </c>
      <c r="G30" s="186" t="s">
        <v>824</v>
      </c>
      <c r="H30" s="146" t="str">
        <f t="shared" si="5"/>
        <v>PROGRAMSKO FINANCIRANJE JAVNIH ZNANSTVENIH INSTITUTA</v>
      </c>
      <c r="I30" s="185">
        <v>10000</v>
      </c>
      <c r="J30" s="185">
        <v>20000</v>
      </c>
      <c r="K30" s="185">
        <v>15000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11</v>
      </c>
      <c r="D31" s="146" t="str">
        <f t="shared" si="3"/>
        <v>Opći prihodi i primici</v>
      </c>
      <c r="E31" s="151">
        <v>3294</v>
      </c>
      <c r="F31" s="146" t="str">
        <f t="shared" si="4"/>
        <v>Članarine i norme</v>
      </c>
      <c r="G31" s="186" t="s">
        <v>824</v>
      </c>
      <c r="H31" s="146" t="str">
        <f t="shared" si="5"/>
        <v>PROGRAMSKO FINANCIRANJE JAVNIH ZNANSTVENIH INSTITUTA</v>
      </c>
      <c r="I31" s="185">
        <v>6000</v>
      </c>
      <c r="J31" s="185">
        <v>10000</v>
      </c>
      <c r="K31" s="185">
        <v>20000</v>
      </c>
      <c r="M31" s="141" t="str">
        <f t="shared" si="6"/>
        <v>329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11</v>
      </c>
      <c r="D32" s="146" t="str">
        <f t="shared" si="3"/>
        <v>Opći prihodi i primici</v>
      </c>
      <c r="E32" s="151">
        <v>3295</v>
      </c>
      <c r="F32" s="146" t="str">
        <f t="shared" si="4"/>
        <v>Pristojbe i naknade</v>
      </c>
      <c r="G32" s="186" t="s">
        <v>824</v>
      </c>
      <c r="H32" s="146" t="str">
        <f t="shared" si="5"/>
        <v>PROGRAMSKO FINANCIRANJE JAVNIH ZNANSTVENIH INSTITUTA</v>
      </c>
      <c r="I32" s="185">
        <v>15000</v>
      </c>
      <c r="J32" s="185">
        <v>20000</v>
      </c>
      <c r="K32" s="185">
        <v>15000</v>
      </c>
      <c r="M32" s="141" t="str">
        <f t="shared" si="6"/>
        <v>329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11</v>
      </c>
      <c r="D33" s="146" t="str">
        <f t="shared" si="3"/>
        <v>Opći prihodi i primici</v>
      </c>
      <c r="E33" s="151">
        <v>3293</v>
      </c>
      <c r="F33" s="146" t="str">
        <f t="shared" si="4"/>
        <v>Reprezentacija</v>
      </c>
      <c r="G33" s="186" t="s">
        <v>824</v>
      </c>
      <c r="H33" s="146" t="str">
        <f t="shared" si="5"/>
        <v>PROGRAMSKO FINANCIRANJE JAVNIH ZNANSTVENIH INSTITUTA</v>
      </c>
      <c r="I33" s="185">
        <v>15000</v>
      </c>
      <c r="J33" s="185">
        <v>20000</v>
      </c>
      <c r="K33" s="185">
        <v>16000</v>
      </c>
      <c r="M33" s="141" t="str">
        <f t="shared" si="6"/>
        <v>329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11</v>
      </c>
      <c r="D34" s="146" t="str">
        <f t="shared" si="3"/>
        <v>Opći prihodi i primici</v>
      </c>
      <c r="E34" s="151">
        <v>4221</v>
      </c>
      <c r="F34" s="146" t="str">
        <f t="shared" si="4"/>
        <v>Uredska oprema i namještaj</v>
      </c>
      <c r="G34" s="186" t="s">
        <v>824</v>
      </c>
      <c r="H34" s="146" t="str">
        <f t="shared" si="5"/>
        <v>PROGRAMSKO FINANCIRANJE JAVNIH ZNANSTVENIH INSTITUTA</v>
      </c>
      <c r="I34" s="185">
        <v>30000</v>
      </c>
      <c r="J34" s="185">
        <v>35000</v>
      </c>
      <c r="K34" s="185">
        <v>36000</v>
      </c>
      <c r="M34" s="141" t="str">
        <f t="shared" si="6"/>
        <v>422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11</v>
      </c>
      <c r="D35" s="146" t="str">
        <f t="shared" si="3"/>
        <v>Opći prihodi i primici</v>
      </c>
      <c r="E35" s="151">
        <v>4241</v>
      </c>
      <c r="F35" s="146" t="str">
        <f t="shared" si="4"/>
        <v>Knjige</v>
      </c>
      <c r="G35" s="186" t="s">
        <v>824</v>
      </c>
      <c r="H35" s="146" t="str">
        <f t="shared" si="5"/>
        <v>PROGRAMSKO FINANCIRANJE JAVNIH ZNANSTVENIH INSTITUTA</v>
      </c>
      <c r="I35" s="185">
        <v>20000</v>
      </c>
      <c r="J35" s="185">
        <v>25000</v>
      </c>
      <c r="K35" s="185">
        <v>25000</v>
      </c>
      <c r="M35" s="141" t="str">
        <f t="shared" si="6"/>
        <v>424</v>
      </c>
      <c r="N35" s="141" t="str">
        <f t="shared" si="7"/>
        <v>42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11</v>
      </c>
      <c r="D36" s="146" t="str">
        <f t="shared" si="3"/>
        <v>Opći prihodi i primici</v>
      </c>
      <c r="E36" s="151">
        <v>4223</v>
      </c>
      <c r="F36" s="146" t="str">
        <f t="shared" si="4"/>
        <v>Oprema za održavanje i zaštitu</v>
      </c>
      <c r="G36" s="186" t="s">
        <v>824</v>
      </c>
      <c r="H36" s="146" t="str">
        <f t="shared" si="5"/>
        <v>PROGRAMSKO FINANCIRANJE JAVNIH ZNANSTVENIH INSTITUTA</v>
      </c>
      <c r="I36" s="185">
        <v>10000</v>
      </c>
      <c r="J36" s="185">
        <v>10000</v>
      </c>
      <c r="K36" s="185">
        <v>10000</v>
      </c>
      <c r="M36" s="141" t="str">
        <f t="shared" si="6"/>
        <v>422</v>
      </c>
      <c r="N36" s="141" t="str">
        <f t="shared" si="7"/>
        <v>42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/>
      </c>
      <c r="B37" s="145" t="str">
        <f>IF(C37="","",VLOOKUP('Opći dio'!$C$3,'Opći dio'!$L$6:$U$136,9,FALSE))</f>
        <v/>
      </c>
      <c r="C37" s="151"/>
      <c r="D37" s="146" t="str">
        <f t="shared" si="3"/>
        <v/>
      </c>
      <c r="E37" s="151"/>
      <c r="F37" s="146" t="str">
        <f t="shared" si="4"/>
        <v/>
      </c>
      <c r="G37" s="186"/>
      <c r="H37" s="146" t="str">
        <f t="shared" si="5"/>
        <v/>
      </c>
      <c r="I37" s="185"/>
      <c r="J37" s="185"/>
      <c r="K37" s="185"/>
      <c r="M37" s="141" t="str">
        <f t="shared" si="6"/>
        <v/>
      </c>
      <c r="N37" s="141" t="str">
        <f t="shared" si="7"/>
        <v/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43</v>
      </c>
      <c r="D38" s="146" t="str">
        <f t="shared" si="3"/>
        <v>Ostali prihodi za posebne namjene</v>
      </c>
      <c r="E38" s="151">
        <v>3211</v>
      </c>
      <c r="F38" s="146" t="str">
        <f t="shared" si="4"/>
        <v>Službena putovanja</v>
      </c>
      <c r="G38" s="186" t="s">
        <v>823</v>
      </c>
      <c r="H38" s="146" t="str">
        <f t="shared" si="5"/>
        <v>REDOVNA DJELATNOST JAVNIH INSTITUTA (IZ EVIDENCIJSKIH PRIHODA)</v>
      </c>
      <c r="I38" s="185">
        <v>328000</v>
      </c>
      <c r="J38" s="185">
        <v>315000</v>
      </c>
      <c r="K38" s="185">
        <v>295000</v>
      </c>
      <c r="M38" s="141" t="str">
        <f t="shared" si="6"/>
        <v>321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43</v>
      </c>
      <c r="D39" s="146" t="str">
        <f t="shared" si="3"/>
        <v>Ostali prihodi za posebne namjene</v>
      </c>
      <c r="E39" s="151">
        <v>3212</v>
      </c>
      <c r="F39" s="146" t="str">
        <f t="shared" si="4"/>
        <v>Naknade za prijevoz, za rad na terenu i odvojeni život</v>
      </c>
      <c r="G39" s="186" t="s">
        <v>823</v>
      </c>
      <c r="H39" s="146" t="str">
        <f t="shared" si="5"/>
        <v>REDOVNA DJELATNOST JAVNIH INSTITUTA (IZ EVIDENCIJSKIH PRIHODA)</v>
      </c>
      <c r="I39" s="185">
        <v>30000</v>
      </c>
      <c r="J39" s="185">
        <v>25000</v>
      </c>
      <c r="K39" s="185">
        <v>20000</v>
      </c>
      <c r="M39" s="141" t="str">
        <f t="shared" si="6"/>
        <v>321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43</v>
      </c>
      <c r="D40" s="146" t="str">
        <f t="shared" si="3"/>
        <v>Ostali prihodi za posebne namjene</v>
      </c>
      <c r="E40" s="151">
        <v>3121</v>
      </c>
      <c r="F40" s="146" t="str">
        <f t="shared" si="4"/>
        <v>Ostali rashodi za zaposlene</v>
      </c>
      <c r="G40" s="186" t="s">
        <v>823</v>
      </c>
      <c r="H40" s="146" t="str">
        <f t="shared" si="5"/>
        <v>REDOVNA DJELATNOST JAVNIH INSTITUTA (IZ EVIDENCIJSKIH PRIHODA)</v>
      </c>
      <c r="I40" s="185">
        <v>20000</v>
      </c>
      <c r="J40" s="185">
        <v>15000</v>
      </c>
      <c r="K40" s="185">
        <v>15000</v>
      </c>
      <c r="M40" s="141" t="str">
        <f t="shared" si="6"/>
        <v>312</v>
      </c>
      <c r="N40" s="141" t="str">
        <f t="shared" si="7"/>
        <v>31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43</v>
      </c>
      <c r="D41" s="146" t="str">
        <f t="shared" si="3"/>
        <v>Ostali prihodi za posebne namjene</v>
      </c>
      <c r="E41" s="151">
        <v>4221</v>
      </c>
      <c r="F41" s="146" t="str">
        <f t="shared" si="4"/>
        <v>Uredska oprema i namještaj</v>
      </c>
      <c r="G41" s="186" t="s">
        <v>823</v>
      </c>
      <c r="H41" s="146" t="str">
        <f t="shared" si="5"/>
        <v>REDOVNA DJELATNOST JAVNIH INSTITUTA (IZ EVIDENCIJSKIH PRIHODA)</v>
      </c>
      <c r="I41" s="185">
        <v>40000</v>
      </c>
      <c r="J41" s="185">
        <v>42000</v>
      </c>
      <c r="K41" s="185">
        <v>45000</v>
      </c>
      <c r="M41" s="141" t="str">
        <f t="shared" si="6"/>
        <v>422</v>
      </c>
      <c r="N41" s="141" t="str">
        <f t="shared" si="7"/>
        <v>42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43</v>
      </c>
      <c r="D42" s="146" t="str">
        <f t="shared" si="3"/>
        <v>Ostali prihodi za posebne namjene</v>
      </c>
      <c r="E42" s="151">
        <v>4227</v>
      </c>
      <c r="F42" s="146" t="str">
        <f t="shared" si="4"/>
        <v>Uređaji, strojevi i oprema za ostale namjene</v>
      </c>
      <c r="G42" s="186" t="s">
        <v>823</v>
      </c>
      <c r="H42" s="146" t="str">
        <f t="shared" si="5"/>
        <v>REDOVNA DJELATNOST JAVNIH INSTITUTA (IZ EVIDENCIJSKIH PRIHODA)</v>
      </c>
      <c r="I42" s="185">
        <v>20000</v>
      </c>
      <c r="J42" s="185">
        <v>21000</v>
      </c>
      <c r="K42" s="185">
        <v>17000</v>
      </c>
      <c r="M42" s="141" t="str">
        <f t="shared" si="6"/>
        <v>422</v>
      </c>
      <c r="N42" s="141" t="str">
        <f t="shared" si="7"/>
        <v>42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43</v>
      </c>
      <c r="D43" s="146" t="str">
        <f t="shared" si="3"/>
        <v>Ostali prihodi za posebne namjene</v>
      </c>
      <c r="E43" s="151">
        <v>4241</v>
      </c>
      <c r="F43" s="146" t="str">
        <f t="shared" si="4"/>
        <v>Knjige</v>
      </c>
      <c r="G43" s="186" t="s">
        <v>823</v>
      </c>
      <c r="H43" s="146" t="str">
        <f t="shared" si="5"/>
        <v>REDOVNA DJELATNOST JAVNIH INSTITUTA (IZ EVIDENCIJSKIH PRIHODA)</v>
      </c>
      <c r="I43" s="185">
        <v>20000</v>
      </c>
      <c r="J43" s="185">
        <v>12000</v>
      </c>
      <c r="K43" s="185">
        <v>13000</v>
      </c>
      <c r="M43" s="141" t="str">
        <f t="shared" si="6"/>
        <v>424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43</v>
      </c>
      <c r="D44" s="146" t="str">
        <f t="shared" si="3"/>
        <v>Ostali prihodi za posebne namjene</v>
      </c>
      <c r="E44" s="151">
        <v>3293</v>
      </c>
      <c r="F44" s="146" t="str">
        <f t="shared" si="4"/>
        <v>Reprezentacija</v>
      </c>
      <c r="G44" s="186" t="s">
        <v>823</v>
      </c>
      <c r="H44" s="146" t="str">
        <f t="shared" si="5"/>
        <v>REDOVNA DJELATNOST JAVNIH INSTITUTA (IZ EVIDENCIJSKIH PRIHODA)</v>
      </c>
      <c r="I44" s="185">
        <v>15000</v>
      </c>
      <c r="J44" s="185">
        <v>15000</v>
      </c>
      <c r="K44" s="185">
        <v>15000</v>
      </c>
      <c r="M44" s="141" t="str">
        <f t="shared" si="6"/>
        <v>329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43</v>
      </c>
      <c r="D45" s="146" t="str">
        <f t="shared" si="3"/>
        <v>Ostali prihodi za posebne namjene</v>
      </c>
      <c r="E45" s="151">
        <v>3111</v>
      </c>
      <c r="F45" s="146" t="str">
        <f t="shared" si="4"/>
        <v>Plaće za redovan rad</v>
      </c>
      <c r="G45" s="186" t="s">
        <v>823</v>
      </c>
      <c r="H45" s="146" t="str">
        <f t="shared" si="5"/>
        <v>REDOVNA DJELATNOST JAVNIH INSTITUTA (IZ EVIDENCIJSKIH PRIHODA)</v>
      </c>
      <c r="I45" s="185">
        <v>120000</v>
      </c>
      <c r="J45" s="185">
        <v>125000</v>
      </c>
      <c r="K45" s="185">
        <v>125000</v>
      </c>
      <c r="M45" s="141" t="str">
        <f t="shared" si="6"/>
        <v>311</v>
      </c>
      <c r="N45" s="141" t="str">
        <f t="shared" si="7"/>
        <v>31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3"/>
        <v/>
      </c>
      <c r="E46" s="151"/>
      <c r="F46" s="146" t="str">
        <f t="shared" si="4"/>
        <v/>
      </c>
      <c r="G46" s="186"/>
      <c r="H46" s="146" t="str">
        <f t="shared" si="5"/>
        <v/>
      </c>
      <c r="I46" s="185"/>
      <c r="J46" s="185"/>
      <c r="K46" s="185"/>
      <c r="M46" s="141" t="str">
        <f t="shared" si="6"/>
        <v/>
      </c>
      <c r="N46" s="141" t="str">
        <f t="shared" si="7"/>
        <v/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/>
      </c>
      <c r="B47" s="145" t="str">
        <f>IF(C47="","",VLOOKUP('Opći dio'!$C$3,'Opći dio'!$L$6:$U$136,9,FALSE))</f>
        <v/>
      </c>
      <c r="C47" s="151"/>
      <c r="D47" s="146" t="str">
        <f t="shared" si="3"/>
        <v/>
      </c>
      <c r="E47" s="151"/>
      <c r="F47" s="146" t="str">
        <f t="shared" si="4"/>
        <v/>
      </c>
      <c r="G47" s="186"/>
      <c r="H47" s="146" t="str">
        <f t="shared" si="5"/>
        <v/>
      </c>
      <c r="I47" s="185"/>
      <c r="J47" s="185"/>
      <c r="K47" s="185"/>
      <c r="M47" s="141" t="str">
        <f t="shared" si="6"/>
        <v/>
      </c>
      <c r="N47" s="141" t="str">
        <f t="shared" si="7"/>
        <v/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/>
      </c>
      <c r="B48" s="145" t="str">
        <f>IF(C48="","",VLOOKUP('Opći dio'!$C$3,'Opći dio'!$L$6:$U$136,9,FALSE))</f>
        <v/>
      </c>
      <c r="C48" s="151"/>
      <c r="D48" s="146" t="str">
        <f t="shared" si="3"/>
        <v/>
      </c>
      <c r="E48" s="151"/>
      <c r="F48" s="146" t="str">
        <f t="shared" si="4"/>
        <v/>
      </c>
      <c r="G48" s="186"/>
      <c r="H48" s="146" t="str">
        <f t="shared" si="5"/>
        <v/>
      </c>
      <c r="I48" s="185"/>
      <c r="J48" s="185"/>
      <c r="K48" s="185"/>
      <c r="M48" s="141" t="str">
        <f t="shared" si="6"/>
        <v/>
      </c>
      <c r="N48" s="141" t="str">
        <f t="shared" si="7"/>
        <v/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/>
      </c>
      <c r="B49" s="145" t="str">
        <f>IF(C49="","",VLOOKUP('Opći dio'!$C$3,'Opći dio'!$L$6:$U$136,9,FALSE))</f>
        <v/>
      </c>
      <c r="C49" s="151"/>
      <c r="D49" s="146" t="str">
        <f t="shared" si="3"/>
        <v/>
      </c>
      <c r="E49" s="151"/>
      <c r="F49" s="146" t="str">
        <f t="shared" si="4"/>
        <v/>
      </c>
      <c r="G49" s="186"/>
      <c r="H49" s="146" t="str">
        <f t="shared" si="5"/>
        <v/>
      </c>
      <c r="I49" s="185"/>
      <c r="J49" s="185"/>
      <c r="K49" s="185"/>
      <c r="M49" s="141" t="str">
        <f t="shared" si="6"/>
        <v/>
      </c>
      <c r="N49" s="141" t="str">
        <f t="shared" si="7"/>
        <v/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/>
      </c>
      <c r="B50" s="145" t="str">
        <f>IF(C50="","",VLOOKUP('Opći dio'!$C$3,'Opći dio'!$L$6:$U$136,9,FALSE))</f>
        <v/>
      </c>
      <c r="C50" s="151"/>
      <c r="D50" s="146" t="str">
        <f t="shared" si="3"/>
        <v/>
      </c>
      <c r="E50" s="151"/>
      <c r="F50" s="146" t="str">
        <f t="shared" si="4"/>
        <v/>
      </c>
      <c r="G50" s="186"/>
      <c r="H50" s="146" t="str">
        <f t="shared" si="5"/>
        <v/>
      </c>
      <c r="I50" s="185"/>
      <c r="J50" s="185"/>
      <c r="K50" s="185"/>
      <c r="M50" s="141" t="str">
        <f t="shared" si="6"/>
        <v/>
      </c>
      <c r="N50" s="141" t="str">
        <f t="shared" si="7"/>
        <v/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3"/>
        <v/>
      </c>
      <c r="E51" s="151"/>
      <c r="F51" s="146" t="str">
        <f t="shared" si="4"/>
        <v/>
      </c>
      <c r="G51" s="186"/>
      <c r="H51" s="146" t="str">
        <f t="shared" si="5"/>
        <v/>
      </c>
      <c r="I51" s="185"/>
      <c r="J51" s="185"/>
      <c r="K51" s="185"/>
      <c r="M51" s="141" t="str">
        <f t="shared" si="6"/>
        <v/>
      </c>
      <c r="N51" s="141" t="str">
        <f t="shared" si="7"/>
        <v/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/>
      </c>
      <c r="B52" s="145" t="str">
        <f>IF(C52="","",VLOOKUP('Opći dio'!$C$3,'Opći dio'!$L$6:$U$136,9,FALSE))</f>
        <v/>
      </c>
      <c r="C52" s="151"/>
      <c r="D52" s="146" t="str">
        <f t="shared" si="3"/>
        <v/>
      </c>
      <c r="E52" s="151"/>
      <c r="F52" s="146" t="str">
        <f t="shared" si="4"/>
        <v/>
      </c>
      <c r="G52" s="186"/>
      <c r="H52" s="146" t="str">
        <f t="shared" si="5"/>
        <v/>
      </c>
      <c r="I52" s="185"/>
      <c r="J52" s="185"/>
      <c r="K52" s="185"/>
      <c r="M52" s="141" t="str">
        <f t="shared" si="6"/>
        <v/>
      </c>
      <c r="N52" s="141" t="str">
        <f t="shared" si="7"/>
        <v/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/>
      </c>
      <c r="B53" s="145" t="str">
        <f>IF(C53="","",VLOOKUP('Opći dio'!$C$3,'Opći dio'!$L$6:$U$136,9,FALSE))</f>
        <v/>
      </c>
      <c r="C53" s="151"/>
      <c r="D53" s="146" t="str">
        <f t="shared" si="3"/>
        <v/>
      </c>
      <c r="E53" s="151"/>
      <c r="F53" s="146" t="str">
        <f t="shared" si="4"/>
        <v/>
      </c>
      <c r="G53" s="186"/>
      <c r="H53" s="146" t="str">
        <f t="shared" si="5"/>
        <v/>
      </c>
      <c r="I53" s="185"/>
      <c r="J53" s="185"/>
      <c r="K53" s="185"/>
      <c r="M53" s="141" t="str">
        <f t="shared" si="6"/>
        <v/>
      </c>
      <c r="N53" s="141" t="str">
        <f t="shared" si="7"/>
        <v/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3"/>
        <v/>
      </c>
      <c r="E55" s="151"/>
      <c r="F55" s="146" t="str">
        <f t="shared" si="4"/>
        <v/>
      </c>
      <c r="G55" s="186"/>
      <c r="H55" s="146" t="str">
        <f t="shared" si="5"/>
        <v/>
      </c>
      <c r="I55" s="185"/>
      <c r="J55" s="185"/>
      <c r="K55" s="185"/>
      <c r="M55" s="141" t="str">
        <f t="shared" si="6"/>
        <v/>
      </c>
      <c r="N55" s="141" t="str">
        <f t="shared" si="7"/>
        <v/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75" activePane="bottomLeft" state="frozen"/>
      <selection pane="bottomLeft" activeCell="G89" sqref="G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250000</v>
      </c>
      <c r="E5" s="3"/>
      <c r="F5" s="3"/>
      <c r="G5" s="3">
        <v>250000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15074572</v>
      </c>
      <c r="E6" s="14">
        <f>+E27+E34</f>
        <v>14231572</v>
      </c>
      <c r="F6" s="14">
        <f t="shared" ref="F6:V6" si="0">+F27+F34</f>
        <v>0</v>
      </c>
      <c r="G6" s="14">
        <f t="shared" si="0"/>
        <v>250000</v>
      </c>
      <c r="H6" s="14">
        <f>+H27+H34</f>
        <v>0</v>
      </c>
      <c r="I6" s="14">
        <f t="shared" si="0"/>
        <v>593000</v>
      </c>
      <c r="J6" s="14">
        <f t="shared" si="0"/>
        <v>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-305000</v>
      </c>
      <c r="E7" s="113">
        <v>0</v>
      </c>
      <c r="F7" s="113"/>
      <c r="G7" s="113">
        <v>-305000</v>
      </c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15019572</v>
      </c>
      <c r="E8" s="14">
        <f>+E5+E6+E7</f>
        <v>14231572</v>
      </c>
      <c r="F8" s="14">
        <f t="shared" ref="F8:V8" si="2">+F5+F6+F7</f>
        <v>0</v>
      </c>
      <c r="G8" s="14">
        <f t="shared" si="2"/>
        <v>195000</v>
      </c>
      <c r="H8" s="14">
        <f>+H5+H6+H7</f>
        <v>0</v>
      </c>
      <c r="I8" s="14">
        <f t="shared" si="2"/>
        <v>593000</v>
      </c>
      <c r="J8" s="14">
        <f t="shared" si="2"/>
        <v>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15019572</v>
      </c>
      <c r="E9" s="136">
        <f>+'PLAN RASHODA I IZDATAKA'!E3</f>
        <v>14231572</v>
      </c>
      <c r="F9" s="136">
        <f>+'PLAN RASHODA I IZDATAKA'!F3</f>
        <v>0</v>
      </c>
      <c r="G9" s="136">
        <f>+'PLAN RASHODA I IZDATAKA'!G3</f>
        <v>195000</v>
      </c>
      <c r="H9" s="136">
        <f>+'PLAN RASHODA I IZDATAKA'!H3</f>
        <v>0</v>
      </c>
      <c r="I9" s="136">
        <f>+'PLAN RASHODA I IZDATAKA'!I3</f>
        <v>593000</v>
      </c>
      <c r="J9" s="136">
        <f>+'PLAN RASHODA I IZDATAKA'!J3</f>
        <v>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593000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593000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250000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250000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14231572</v>
      </c>
      <c r="E24" s="189">
        <f>SUMIFS('Plan prihoda za unos u SAP'!$G$3:$G$501,'Plan prihoda za unos u SAP'!$C$3:$C$501,"=11",'Plan prihoda za unos u SAP'!$K$3:$K$501,"=671")</f>
        <v>14231572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15074572</v>
      </c>
      <c r="E27" s="4">
        <f>SUM(E11:E26)</f>
        <v>14231572</v>
      </c>
      <c r="F27" s="4">
        <f t="shared" ref="F27:W27" si="4">SUM(F11:F26)</f>
        <v>0</v>
      </c>
      <c r="G27" s="4">
        <f t="shared" si="4"/>
        <v>250000</v>
      </c>
      <c r="H27" s="4">
        <f t="shared" si="4"/>
        <v>0</v>
      </c>
      <c r="I27" s="4">
        <f t="shared" si="4"/>
        <v>593000</v>
      </c>
      <c r="J27" s="4">
        <f t="shared" si="4"/>
        <v>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15074572</v>
      </c>
      <c r="E42" s="71">
        <f>+E41+E34+E27</f>
        <v>14231572</v>
      </c>
      <c r="F42" s="71">
        <f t="shared" ref="F42:U42" si="9">+F41+F34+F27</f>
        <v>0</v>
      </c>
      <c r="G42" s="71">
        <f t="shared" si="9"/>
        <v>250000</v>
      </c>
      <c r="H42" s="71">
        <f>+H41+H34+H27</f>
        <v>0</v>
      </c>
      <c r="I42" s="71">
        <f t="shared" si="9"/>
        <v>593000</v>
      </c>
      <c r="J42" s="71">
        <f t="shared" si="9"/>
        <v>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305000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305000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15534501</v>
      </c>
      <c r="E47" s="14">
        <f t="shared" ref="E47:V47" si="13">+E68+E75</f>
        <v>14689501</v>
      </c>
      <c r="F47" s="14">
        <f t="shared" si="13"/>
        <v>0</v>
      </c>
      <c r="G47" s="14">
        <f t="shared" si="13"/>
        <v>275000</v>
      </c>
      <c r="H47" s="14">
        <f>+H68+H75</f>
        <v>0</v>
      </c>
      <c r="I47" s="14">
        <f t="shared" si="13"/>
        <v>570000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-358000</v>
      </c>
      <c r="E48" s="113"/>
      <c r="F48" s="113"/>
      <c r="G48" s="113">
        <v>-358000</v>
      </c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15481501</v>
      </c>
      <c r="E49" s="14">
        <f>+E46+E47+E48</f>
        <v>14689501</v>
      </c>
      <c r="F49" s="14">
        <f t="shared" ref="F49:V49" si="14">+F46+F47+F48</f>
        <v>0</v>
      </c>
      <c r="G49" s="14">
        <f t="shared" si="14"/>
        <v>222000</v>
      </c>
      <c r="H49" s="14">
        <f>+H46+H47+H48</f>
        <v>0</v>
      </c>
      <c r="I49" s="14">
        <f t="shared" si="14"/>
        <v>570000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15481501</v>
      </c>
      <c r="E50" s="136">
        <f>+'PLAN RASHODA I IZDATAKA'!E71</f>
        <v>14689501</v>
      </c>
      <c r="F50" s="136">
        <f>+'PLAN RASHODA I IZDATAKA'!F71</f>
        <v>0</v>
      </c>
      <c r="G50" s="136">
        <f>+'PLAN RASHODA I IZDATAKA'!G71</f>
        <v>222000</v>
      </c>
      <c r="H50" s="136">
        <f>+'PLAN RASHODA I IZDATAKA'!H71</f>
        <v>0</v>
      </c>
      <c r="I50" s="136">
        <f>+'PLAN RASHODA I IZDATAKA'!I71</f>
        <v>570000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570000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570000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275000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275000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14689501</v>
      </c>
      <c r="E65" s="189">
        <f>SUMIFS('Plan prihoda za unos u SAP'!$H$3:$H$501,'Plan prihoda za unos u SAP'!$C$3:$C$501,"=11",'Plan prihoda za unos u SAP'!$K$3:$K$501,"=671")</f>
        <v>14689501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15534501</v>
      </c>
      <c r="E68" s="4">
        <f>SUM(E52:E67)</f>
        <v>14689501</v>
      </c>
      <c r="F68" s="4">
        <f t="shared" ref="F68:W68" si="16">SUM(F52:F67)</f>
        <v>0</v>
      </c>
      <c r="G68" s="4">
        <f t="shared" si="16"/>
        <v>275000</v>
      </c>
      <c r="H68" s="4">
        <f t="shared" si="16"/>
        <v>0</v>
      </c>
      <c r="I68" s="4">
        <f t="shared" si="16"/>
        <v>570000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15534501</v>
      </c>
      <c r="E83" s="71">
        <f t="shared" ref="E83:V83" si="21">+E82+E75+E68</f>
        <v>14689501</v>
      </c>
      <c r="F83" s="71">
        <f t="shared" si="21"/>
        <v>0</v>
      </c>
      <c r="G83" s="71">
        <f t="shared" si="21"/>
        <v>275000</v>
      </c>
      <c r="H83" s="71">
        <f>+H82+H75+H68</f>
        <v>0</v>
      </c>
      <c r="I83" s="71">
        <f t="shared" si="21"/>
        <v>570000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358000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358000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15666974</v>
      </c>
      <c r="E88" s="14">
        <f t="shared" ref="E88:V88" si="24">+E109+E116</f>
        <v>14826974</v>
      </c>
      <c r="F88" s="14">
        <f t="shared" si="24"/>
        <v>0</v>
      </c>
      <c r="G88" s="14">
        <f t="shared" si="24"/>
        <v>295000</v>
      </c>
      <c r="H88" s="14">
        <f>+H109+H116</f>
        <v>0</v>
      </c>
      <c r="I88" s="14">
        <f t="shared" si="24"/>
        <v>545000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-424000</v>
      </c>
      <c r="E89" s="113"/>
      <c r="F89" s="113"/>
      <c r="G89" s="113">
        <v>-424000</v>
      </c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15600974</v>
      </c>
      <c r="E90" s="14">
        <f>+E87+E88+E89</f>
        <v>14826974</v>
      </c>
      <c r="F90" s="14">
        <f t="shared" ref="F90:V90" si="25">+F87+F88+F89</f>
        <v>0</v>
      </c>
      <c r="G90" s="14">
        <f t="shared" si="25"/>
        <v>229000</v>
      </c>
      <c r="H90" s="14">
        <f>+H87+H88+H89</f>
        <v>0</v>
      </c>
      <c r="I90" s="14">
        <f t="shared" si="25"/>
        <v>545000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15600974</v>
      </c>
      <c r="E91" s="136">
        <f>+'PLAN RASHODA I IZDATAKA'!E91</f>
        <v>14826974</v>
      </c>
      <c r="F91" s="136">
        <f>+'PLAN RASHODA I IZDATAKA'!F91</f>
        <v>0</v>
      </c>
      <c r="G91" s="136">
        <f>+'PLAN RASHODA I IZDATAKA'!G91</f>
        <v>229000</v>
      </c>
      <c r="H91" s="136">
        <f>+'PLAN RASHODA I IZDATAKA'!H91</f>
        <v>0</v>
      </c>
      <c r="I91" s="136">
        <f>+'PLAN RASHODA I IZDATAKA'!I91</f>
        <v>545000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545000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545000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295000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295000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14826974</v>
      </c>
      <c r="E106" s="189">
        <f>SUMIFS('Plan prihoda za unos u SAP'!$I$3:$I$501,'Plan prihoda za unos u SAP'!$C$3:$C$501,"=11",'Plan prihoda za unos u SAP'!$K$3:$K$501,"=671")</f>
        <v>14826974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15666974</v>
      </c>
      <c r="E109" s="4">
        <f>SUM(E93:E108)</f>
        <v>14826974</v>
      </c>
      <c r="F109" s="4">
        <f t="shared" ref="F109:W109" si="27">SUM(F93:F108)</f>
        <v>0</v>
      </c>
      <c r="G109" s="4">
        <f t="shared" si="27"/>
        <v>295000</v>
      </c>
      <c r="H109" s="4">
        <f t="shared" si="27"/>
        <v>0</v>
      </c>
      <c r="I109" s="4">
        <f t="shared" si="27"/>
        <v>545000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15666974</v>
      </c>
      <c r="E124" s="71">
        <f>+E123+E116+E109</f>
        <v>14826974</v>
      </c>
      <c r="F124" s="71">
        <f t="shared" ref="F124:W124" si="32">+F123+F116+F109</f>
        <v>0</v>
      </c>
      <c r="G124" s="71">
        <f t="shared" si="32"/>
        <v>295000</v>
      </c>
      <c r="H124" s="71">
        <f>+H123+H116+H109</f>
        <v>0</v>
      </c>
      <c r="I124" s="71">
        <f t="shared" si="32"/>
        <v>545000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15019572</v>
      </c>
      <c r="E3" s="121">
        <f t="shared" ref="E3:W3" si="0">E4+E38+E58</f>
        <v>14231572</v>
      </c>
      <c r="F3" s="121">
        <f t="shared" si="0"/>
        <v>0</v>
      </c>
      <c r="G3" s="121">
        <f t="shared" si="0"/>
        <v>195000</v>
      </c>
      <c r="H3" s="121">
        <f>H4+H38+H58</f>
        <v>0</v>
      </c>
      <c r="I3" s="121">
        <f t="shared" si="0"/>
        <v>593000</v>
      </c>
      <c r="J3" s="121">
        <f t="shared" si="0"/>
        <v>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14879572</v>
      </c>
      <c r="E4" s="125">
        <f>E5+E9+E15+E19+E23+E30+E33</f>
        <v>14171572</v>
      </c>
      <c r="F4" s="125">
        <f t="shared" ref="F4:W4" si="2">F5+F9+F15+F19+F23+F30+F33</f>
        <v>0</v>
      </c>
      <c r="G4" s="125">
        <f t="shared" si="2"/>
        <v>195000</v>
      </c>
      <c r="H4" s="125">
        <f>H5+H9+H15+H19+H23+H30+H33</f>
        <v>0</v>
      </c>
      <c r="I4" s="125">
        <f t="shared" si="2"/>
        <v>513000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13282691</v>
      </c>
      <c r="E5" s="12">
        <f>SUM(E6:E8)</f>
        <v>13057691</v>
      </c>
      <c r="F5" s="12">
        <f t="shared" ref="F5:W5" si="3">SUM(F6:F8)</f>
        <v>0</v>
      </c>
      <c r="G5" s="12">
        <f t="shared" si="3"/>
        <v>85000</v>
      </c>
      <c r="H5" s="12">
        <f>SUM(H6:H8)</f>
        <v>0</v>
      </c>
      <c r="I5" s="12">
        <f t="shared" si="3"/>
        <v>140000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11145457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11025457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120000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264152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159152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85000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1873082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1873082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1596881</v>
      </c>
      <c r="E9" s="78">
        <f t="shared" ref="E9:W9" si="4">SUM(E10:E14)</f>
        <v>1113881</v>
      </c>
      <c r="F9" s="78">
        <f t="shared" si="4"/>
        <v>0</v>
      </c>
      <c r="G9" s="78">
        <f>SUM(G10:G14)</f>
        <v>110000</v>
      </c>
      <c r="H9" s="78">
        <f>SUM(H10:H14)</f>
        <v>0</v>
      </c>
      <c r="I9" s="78">
        <f t="shared" si="4"/>
        <v>373000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488000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130000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358000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120000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120000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887881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787881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100000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101000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76000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15000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140000</v>
      </c>
      <c r="E38" s="126">
        <f>E42+E49+E51+E53+E39</f>
        <v>60000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80000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140000</v>
      </c>
      <c r="E42" s="4">
        <f t="shared" ref="E42:W42" si="12">SUM(E43:E48)</f>
        <v>60000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80000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100000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40000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40000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20000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15481501</v>
      </c>
      <c r="E71" s="121">
        <f t="shared" ref="E71:V71" si="20">+E72+E80+E86</f>
        <v>14689501</v>
      </c>
      <c r="F71" s="121">
        <f t="shared" si="20"/>
        <v>0</v>
      </c>
      <c r="G71" s="121">
        <f t="shared" si="20"/>
        <v>222000</v>
      </c>
      <c r="H71" s="121">
        <f>+H72+H80+H86</f>
        <v>0</v>
      </c>
      <c r="I71" s="121">
        <f t="shared" si="20"/>
        <v>570000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15336501</v>
      </c>
      <c r="E72" s="130">
        <f t="shared" ref="E72:V72" si="22">SUM(E73:E79)</f>
        <v>14619501</v>
      </c>
      <c r="F72" s="130">
        <f t="shared" si="22"/>
        <v>0</v>
      </c>
      <c r="G72" s="130">
        <f t="shared" si="22"/>
        <v>222000</v>
      </c>
      <c r="H72" s="130">
        <f>SUM(H73:H79)</f>
        <v>0</v>
      </c>
      <c r="I72" s="130">
        <f t="shared" si="22"/>
        <v>495000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13606264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13376264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90000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140000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1730237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1243237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132000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355000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145000</v>
      </c>
      <c r="E80" s="131">
        <f t="shared" ref="E80:V80" si="23">SUM(E81:E85)</f>
        <v>70000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75000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145000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70000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75000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15600974</v>
      </c>
      <c r="E91" s="121">
        <f t="shared" ref="E91:W91" si="25">E92+E100+E106</f>
        <v>14826974</v>
      </c>
      <c r="F91" s="121">
        <f t="shared" si="25"/>
        <v>0</v>
      </c>
      <c r="G91" s="121">
        <f t="shared" si="25"/>
        <v>229000</v>
      </c>
      <c r="H91" s="121">
        <f>H92+H100+H106</f>
        <v>0</v>
      </c>
      <c r="I91" s="121">
        <f t="shared" si="25"/>
        <v>545000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15454974</v>
      </c>
      <c r="E92" s="130">
        <f t="shared" ref="E92:G92" si="27">SUM(E93:E99)</f>
        <v>14755974</v>
      </c>
      <c r="F92" s="130">
        <f t="shared" si="27"/>
        <v>0</v>
      </c>
      <c r="G92" s="130">
        <f t="shared" si="27"/>
        <v>229000</v>
      </c>
      <c r="H92" s="130">
        <f>SUM(H93:H99)</f>
        <v>0</v>
      </c>
      <c r="I92" s="130">
        <f t="shared" ref="I92:K92" si="28">SUM(I93:I99)</f>
        <v>470000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13673145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13443145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90000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140000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1781829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1312829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139000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330000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146000</v>
      </c>
      <c r="E100" s="131">
        <f t="shared" ref="E100:G100" si="31">SUM(E101:E105)</f>
        <v>71000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75000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146000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71000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75000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53"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461"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Ivan Krešić</cp:lastModifiedBy>
  <cp:lastPrinted>2020-10-16T08:43:25Z</cp:lastPrinted>
  <dcterms:created xsi:type="dcterms:W3CDTF">2018-09-10T07:36:17Z</dcterms:created>
  <dcterms:modified xsi:type="dcterms:W3CDTF">2021-07-16T08:42:55Z</dcterms:modified>
</cp:coreProperties>
</file>